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commercial1\Desktop\SUPPORT TECHNIQUE\"/>
    </mc:Choice>
  </mc:AlternateContent>
  <xr:revisionPtr revIDLastSave="0" documentId="13_ncr:1_{8B1A8A7B-370A-4FFD-9883-55B91CB494D4}" xr6:coauthVersionLast="47" xr6:coauthVersionMax="47" xr10:uidLastSave="{00000000-0000-0000-0000-000000000000}"/>
  <bookViews>
    <workbookView xWindow="-120" yWindow="-120" windowWidth="29040" windowHeight="17640" firstSheet="6" activeTab="11" xr2:uid="{925843A5-0D48-4776-BD3E-433147401CAA}"/>
  </bookViews>
  <sheets>
    <sheet name="T4-T5" sheetId="12" r:id="rId1"/>
    <sheet name="T11" sheetId="13" r:id="rId2"/>
    <sheet name="T24-T28" sheetId="14" r:id="rId3"/>
    <sheet name="T24-T28 DPA" sheetId="19" r:id="rId4"/>
    <sheet name="T14 15Tours" sheetId="3" r:id="rId5"/>
    <sheet name="T14 40Tours" sheetId="1" r:id="rId6"/>
    <sheet name="T14 150Tours" sheetId="18" r:id="rId7"/>
    <sheet name="T15-T20 15Tours" sheetId="4" r:id="rId8"/>
    <sheet name="T15-T20 40Tours" sheetId="2" r:id="rId9"/>
    <sheet name="T15-T20 150Tours" sheetId="17" r:id="rId10"/>
    <sheet name="T17-T18 15Tours" sheetId="6" r:id="rId11"/>
    <sheet name="T17-T18 40Tours" sheetId="5" r:id="rId12"/>
    <sheet name="T17-T18 150Tours" sheetId="16" r:id="rId13"/>
    <sheet name="AGRAINOIR" sheetId="15" r:id="rId14"/>
    <sheet name="SEMOIR ENGRAIS" sheetId="10" r:id="rId15"/>
    <sheet name="SPE DECH" sheetId="11"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9" l="1"/>
  <c r="D10" i="19" s="1"/>
  <c r="D11" i="18"/>
  <c r="E10" i="18"/>
  <c r="D10" i="18"/>
  <c r="E9" i="18"/>
  <c r="D5" i="18"/>
  <c r="E11" i="18" s="1"/>
  <c r="D5" i="3"/>
  <c r="E9" i="3" s="1"/>
  <c r="D12" i="18" l="1"/>
  <c r="D9" i="18"/>
  <c r="E12" i="18"/>
  <c r="E10" i="19"/>
  <c r="D11" i="19"/>
  <c r="E11" i="19"/>
  <c r="D9" i="19"/>
  <c r="D12" i="19"/>
  <c r="E9" i="19"/>
  <c r="E12" i="19"/>
  <c r="D5" i="17"/>
  <c r="E13" i="17" s="1"/>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D5" i="16"/>
  <c r="D14" i="16" s="1"/>
  <c r="E10" i="3"/>
  <c r="D9" i="3"/>
  <c r="D5" i="15"/>
  <c r="D9" i="15" s="1"/>
  <c r="D5" i="14"/>
  <c r="D5" i="13"/>
  <c r="D9" i="13" s="1"/>
  <c r="D5" i="12"/>
  <c r="C10" i="12" s="1"/>
  <c r="D5" i="11"/>
  <c r="D5" i="10"/>
  <c r="D9" i="10" s="1"/>
  <c r="D5" i="6"/>
  <c r="D13" i="6" s="1"/>
  <c r="D5" i="5"/>
  <c r="E13" i="5" s="1"/>
  <c r="D5" i="4"/>
  <c r="E11" i="3"/>
  <c r="D11" i="3"/>
  <c r="D5" i="2"/>
  <c r="D5" i="1"/>
  <c r="D9" i="11" l="1"/>
  <c r="D10" i="11"/>
  <c r="C10" i="14"/>
  <c r="D9" i="14"/>
  <c r="D10" i="14"/>
  <c r="E12" i="2"/>
  <c r="E9" i="2"/>
  <c r="D9" i="17"/>
  <c r="E9" i="17"/>
  <c r="E13" i="4"/>
  <c r="E12" i="4"/>
  <c r="D10" i="17"/>
  <c r="E12" i="17"/>
  <c r="E12" i="1"/>
  <c r="E9" i="1"/>
  <c r="E10" i="1"/>
  <c r="D11" i="17"/>
  <c r="E11" i="17"/>
  <c r="D12" i="17"/>
  <c r="D13" i="17"/>
  <c r="E10" i="17"/>
  <c r="D12" i="16"/>
  <c r="D10" i="16"/>
  <c r="D9" i="16"/>
  <c r="D11" i="16"/>
  <c r="D13" i="16"/>
  <c r="E10" i="16"/>
  <c r="E14" i="16"/>
  <c r="E9" i="16"/>
  <c r="E12" i="16"/>
  <c r="E11" i="16"/>
  <c r="E13" i="16"/>
  <c r="D14" i="6"/>
  <c r="E14" i="6"/>
  <c r="C9" i="14"/>
  <c r="C9" i="13"/>
  <c r="D10" i="12"/>
  <c r="C9" i="12"/>
  <c r="D9" i="12"/>
  <c r="C10" i="11"/>
  <c r="C9" i="11"/>
  <c r="C9" i="10"/>
  <c r="E13" i="6"/>
  <c r="D9" i="6"/>
  <c r="E9" i="6"/>
  <c r="D10" i="6"/>
  <c r="E10" i="6"/>
  <c r="D11" i="6"/>
  <c r="E11" i="6"/>
  <c r="D12" i="6"/>
  <c r="E12" i="6"/>
  <c r="E14" i="5"/>
  <c r="D14" i="5"/>
  <c r="D10" i="5"/>
  <c r="E12" i="5"/>
  <c r="E11" i="5"/>
  <c r="D12" i="5"/>
  <c r="E9" i="5"/>
  <c r="E10" i="5"/>
  <c r="D11" i="5"/>
  <c r="D9" i="5"/>
  <c r="D13" i="5"/>
  <c r="E11" i="1"/>
  <c r="D12" i="4"/>
  <c r="D9" i="4"/>
  <c r="E9" i="4"/>
  <c r="D10" i="4"/>
  <c r="E10" i="4"/>
  <c r="D11" i="4"/>
  <c r="E11" i="4"/>
  <c r="D13" i="4"/>
  <c r="D13" i="2"/>
  <c r="E13" i="2"/>
  <c r="D10" i="3"/>
  <c r="D9" i="2"/>
  <c r="D10" i="2"/>
  <c r="E10" i="2"/>
  <c r="D11" i="2"/>
  <c r="E11" i="2"/>
  <c r="D12" i="2"/>
  <c r="D9" i="1"/>
  <c r="D12" i="1"/>
  <c r="D11" i="1"/>
  <c r="D10" i="1"/>
  <c r="E9" i="15"/>
</calcChain>
</file>

<file path=xl/sharedStrings.xml><?xml version="1.0" encoding="utf-8"?>
<sst xmlns="http://schemas.openxmlformats.org/spreadsheetml/2006/main" count="554" uniqueCount="68">
  <si>
    <t>LARGEUR DE TRAVAIL (en mètres)</t>
  </si>
  <si>
    <t>Calcul du débit</t>
  </si>
  <si>
    <t>Type d'appareil et cannelure choisie</t>
  </si>
  <si>
    <t>N° de réglage</t>
  </si>
  <si>
    <t>T14 Cannelure blanche</t>
  </si>
  <si>
    <t>T14 Cannelure verte</t>
  </si>
  <si>
    <t>Réglages</t>
  </si>
  <si>
    <t>Modifier seulement les cellules vertes</t>
  </si>
  <si>
    <t>T14 Cannelure rouge</t>
  </si>
  <si>
    <t>T14 Cannelure jaune</t>
  </si>
  <si>
    <t>-</t>
  </si>
  <si>
    <t>T15 Cannelure rouge (RayGrass)</t>
  </si>
  <si>
    <t>T18 Cannelure noire</t>
  </si>
  <si>
    <t>T15 Cannelure blanche</t>
  </si>
  <si>
    <t>T15 Cannelure verte</t>
  </si>
  <si>
    <t>T15 Cannelure jaune</t>
  </si>
  <si>
    <t>T15 Cannelure rouge (céréales)</t>
  </si>
  <si>
    <t>T18 Cannelure blanche</t>
  </si>
  <si>
    <t>T18 Cannelure verte</t>
  </si>
  <si>
    <t>T18 Cannelure jaune</t>
  </si>
  <si>
    <t>T18 Cannelure rouge (céréales)</t>
  </si>
  <si>
    <t>T18 Cannelure rouge (RayGrass)</t>
  </si>
  <si>
    <t>Semoir à engrais</t>
  </si>
  <si>
    <t>Petites graines</t>
  </si>
  <si>
    <t>Ray Grass</t>
  </si>
  <si>
    <t>Petites graines/Anti-limaces</t>
  </si>
  <si>
    <t>Saleuse T11</t>
  </si>
  <si>
    <t>Maïs et céréales</t>
  </si>
  <si>
    <t>4/ 4</t>
  </si>
  <si>
    <t>Ouverture de la trappe</t>
  </si>
  <si>
    <t>Ouverture</t>
  </si>
  <si>
    <t xml:space="preserve"> </t>
  </si>
  <si>
    <t xml:space="preserve">DÉBIT (en kg/h) = </t>
  </si>
  <si>
    <t>CANNELURE BLANCHE</t>
  </si>
  <si>
    <t>CANNELURE VERTE</t>
  </si>
  <si>
    <t>Légende:</t>
  </si>
  <si>
    <t>CANNELURE JAUNE</t>
  </si>
  <si>
    <t>CANNELURE ROUGE</t>
  </si>
  <si>
    <t>DÉBIT (en kg/h) =</t>
  </si>
  <si>
    <t>Attention, si la cellule est rouge ou indique "#N/A", il n'est pas conseillé d'utiliser cette cannelure</t>
  </si>
  <si>
    <t>CANNELURE ROUGE (céréales)</t>
  </si>
  <si>
    <t>CANNELURE ROUGE (raygrass)</t>
  </si>
  <si>
    <t>CANNELURE ROUGE (RayGrass)</t>
  </si>
  <si>
    <t>CANNELURE NOIRE</t>
  </si>
  <si>
    <t>Attention, si la cellule est rouge ou indique "#N/A", cette configuration n'est  pas optimale</t>
  </si>
  <si>
    <r>
      <t xml:space="preserve">Attention, </t>
    </r>
    <r>
      <rPr>
        <u/>
        <sz val="11"/>
        <color theme="1"/>
        <rFont val="Aptos Narrow"/>
        <family val="2"/>
        <scheme val="minor"/>
      </rPr>
      <t>si la cellule est rouge ou indique "#N/A"</t>
    </r>
    <r>
      <rPr>
        <sz val="11"/>
        <color theme="1"/>
        <rFont val="Aptos Narrow"/>
        <family val="2"/>
        <scheme val="minor"/>
      </rPr>
      <t>, il n'est pas conseillé d'utiliser cette cannelure</t>
    </r>
  </si>
  <si>
    <t>Type d'appareil</t>
  </si>
  <si>
    <t>Type de graines</t>
  </si>
  <si>
    <t xml:space="preserve">Type d'appareil </t>
  </si>
  <si>
    <t>Saleuse route T11</t>
  </si>
  <si>
    <r>
      <rPr>
        <b/>
        <u/>
        <sz val="11"/>
        <color theme="1"/>
        <rFont val="Aptos Narrow"/>
        <family val="2"/>
        <scheme val="minor"/>
      </rPr>
      <t>Étapes d'utilisation:</t>
    </r>
    <r>
      <rPr>
        <u/>
        <sz val="11"/>
        <color theme="1"/>
        <rFont val="Aptos Narrow"/>
        <family val="2"/>
        <scheme val="minor"/>
      </rPr>
      <t xml:space="preserve"> </t>
    </r>
  </si>
  <si>
    <t>Engrais</t>
  </si>
  <si>
    <t>VITESSE (en Km/heures)</t>
  </si>
  <si>
    <t>Débit (en kg/heure)</t>
  </si>
  <si>
    <t>VITESSE (en Km/heure)</t>
  </si>
  <si>
    <t>DOSE/HECTARE (en Kg/hectare)</t>
  </si>
  <si>
    <t xml:space="preserve">DÉBIT (en kg/heure) = </t>
  </si>
  <si>
    <t>DOSE/HECTARE (en Kg/hecare)</t>
  </si>
  <si>
    <t>DÉBIT (en kg/heure) =</t>
  </si>
  <si>
    <t xml:space="preserve">DÉBIT (en kg/heure)= </t>
  </si>
  <si>
    <t>Attention, on ne peut pas faire plus de 3000 kg/heure</t>
  </si>
  <si>
    <t>DÉBIT (en kg/heure)</t>
  </si>
  <si>
    <t>T24/T28 DPA Cannelure verte</t>
  </si>
  <si>
    <t>T24/T28 DPA Cannelure jaune</t>
  </si>
  <si>
    <t>T24/T28 DPA Cannelure rouge</t>
  </si>
  <si>
    <t>1) Dans le tableau "Calcul du débit", saisir les informations dans les cases vertes (largeur de travail, vitesse, dose/hectare).
2) Le résultat s'affiche dans la case orange. Il s'agit du débit.
3) Dans le tableau "Réglages", s'affiche de nouveau votre débit ainsi que le N° de réglage adapté. C'est le numéro sur lequel vous devez positionner le bouton du potentiomètre sur votre boitier de réglage.
4) Attention, si la cellule devient rouge ou s'il est écrit "#N/A", cela signifie qu'il n'est pas conseillé de choisir cette cannelure pour cette confirguration. 
5) Vous pouvez aussi  faire des vérifications dans le tableau "Cannelure blanche" , "Cannelure verte" , "Cannelure jaune" , "Cannelure rouge (céréales)" , "Cannelure rouge (Ray Grass)" en fonction de la cannelure choisie. Recherhez d'abord votre débit (ou le débit le plus proche) dans la colonne "Débit (en kg/heure)" et cherchez le numéro de réglage qui apparaît en face.
6) Si le résultat obtenu manque de précision, vous pouvez faire varier le bouton du potentiomètr plus ou moins et refaire l'étalonnage.</t>
  </si>
  <si>
    <t>1) Dans le tableau "Calcul du débit", saisir les informations dans les cases vertes (largeur de travail, vitesse, dose/hectare).
2) Le résultat s'affiche dans la case orange. Il s'agit du débit.
3) Dans le tableau "Réglages", s'affiche de nouveau votre débit ainsi que le N° de réglage adapté. C'est le numéro sur lequel vous devez positionner le bouton du potentiomètre sur votre boitier de réglage.
4) Attention, si la cellule devient rouge ou s'il est écrit "#N/A", cela signifie qu'il n'est pas conseillé de choisir cette cannelure pour cette confirguration. 
5) Vous pouvez aussi  faire des vérifications dans le tableau "Cannelure blanche" , "Cannelure verte" , "Cannelure jaune" , "Cannelure rouge (céréales)" , "Cannelure rouge (Ray Grass)" en fonction de la cannelure choisie. Recherhez d'abord votre débit (ou le débit le plus proche) dans la colonne "Débit (en kg/heure)" et cherchez le numéro de réglage qui apparaît en face.
6) Si le résultat obtenu manque de précision, vous pouvez faire varier le bouton du potentiomètre plus ou moins et refaire l'étalonnage.</t>
  </si>
  <si>
    <t xml:space="preserve">1) Dans le tableau "Calcul du débit", saisir les informations dans les cases vertes (largeur de travail, vitesse, dose/hectare).
2) Le résultat s'affiche dans la case orange. Il s'agit du débit.
3) Dans le tableau "Réglages", s'affiche de nouveau votre débit ainsi que le degré d'ouverture adapté. C'est le degré d'ouverture que vous devez installé sur la trappe de l'appareil,
4) Attention, si la cellule devient rouge ou s'il est écrit "#N/A", cela signifie que la configuration n'est pas optimale,
5) Vous pouvez aussi  faire des vérifications dans le tableau "Maïs et céréales". Recherhez d'abord votre débit (ou le débit le plus proche) dans la colonne "Débit (en kg/heure)" et cherchez le degré d'ouverture qui apparaît en face.
6) Si le résultat obtenu manque de précision, vous pouvez faire varier le bouton du potentiomètre plus ou moins et refaie l'étalonnage.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</si>
</sst>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Aptos Narrow"/>
      <family val="2"/>
      <scheme val="minor"/>
    </font>
    <font>
      <b/>
      <sz val="11"/>
      <color theme="0"/>
      <name val="Aptos Narrow"/>
      <family val="2"/>
      <scheme val="minor"/>
    </font>
    <font>
      <sz val="11"/>
      <color theme="0"/>
      <name val="Aptos Narrow"/>
      <family val="2"/>
      <scheme val="minor"/>
    </font>
    <font>
      <b/>
      <sz val="11"/>
      <color rgb="FFFF0000"/>
      <name val="Aptos Narrow"/>
      <family val="2"/>
      <scheme val="minor"/>
    </font>
    <font>
      <b/>
      <sz val="11"/>
      <color rgb="FFFFC000"/>
      <name val="Aptos Narrow"/>
      <family val="2"/>
      <scheme val="minor"/>
    </font>
    <font>
      <sz val="11"/>
      <name val="Aptos Narrow"/>
      <family val="2"/>
      <scheme val="minor"/>
    </font>
    <font>
      <b/>
      <sz val="11"/>
      <color theme="9" tint="-0.499984740745262"/>
      <name val="Aptos Narrow"/>
      <family val="2"/>
      <scheme val="minor"/>
    </font>
    <font>
      <b/>
      <sz val="11"/>
      <color theme="0" tint="-0.34998626667073579"/>
      <name val="Aptos Narrow"/>
      <family val="2"/>
      <scheme val="minor"/>
    </font>
    <font>
      <b/>
      <sz val="11"/>
      <color theme="0" tint="-0.249977111117893"/>
      <name val="Aptos Narrow"/>
      <family val="2"/>
      <scheme val="minor"/>
    </font>
    <font>
      <u/>
      <sz val="11"/>
      <color theme="1"/>
      <name val="Aptos Narrow"/>
      <family val="2"/>
      <scheme val="minor"/>
    </font>
    <font>
      <b/>
      <u/>
      <sz val="11"/>
      <color theme="1"/>
      <name val="Aptos Narrow"/>
      <family val="2"/>
      <scheme val="minor"/>
    </font>
    <font>
      <sz val="11"/>
      <color rgb="FF000000"/>
      <name val="Aptos Narrow"/>
      <family val="2"/>
      <scheme val="minor"/>
    </font>
  </fonts>
  <fills count="12">
    <fill>
      <patternFill patternType="none"/>
    </fill>
    <fill>
      <patternFill patternType="gray125"/>
    </fill>
    <fill>
      <patternFill patternType="solid">
        <fgColor theme="5" tint="0.399975585192419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FACACA"/>
        <bgColor indexed="64"/>
      </patternFill>
    </fill>
    <fill>
      <patternFill patternType="solid">
        <fgColor theme="0"/>
        <bgColor indexed="64"/>
      </patternFill>
    </fill>
    <fill>
      <patternFill patternType="solid">
        <fgColor rgb="FFFFFF66"/>
        <bgColor indexed="64"/>
      </patternFill>
    </fill>
    <fill>
      <patternFill patternType="solid">
        <fgColor rgb="FFFB535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5">
    <xf numFmtId="0" fontId="0" fillId="0" borderId="0" xfId="0"/>
    <xf numFmtId="0" fontId="0" fillId="0" borderId="0" xfId="0" applyProtection="1">
      <protection locked="0"/>
    </xf>
    <xf numFmtId="0" fontId="0" fillId="3" borderId="1" xfId="0" applyFill="1" applyBorder="1" applyProtection="1">
      <protection locked="0"/>
    </xf>
    <xf numFmtId="0" fontId="2" fillId="0" borderId="0" xfId="0" applyFont="1" applyProtection="1">
      <protection locked="0"/>
    </xf>
    <xf numFmtId="0" fontId="0" fillId="0" borderId="0" xfId="0" applyAlignment="1" applyProtection="1">
      <alignment vertical="top"/>
      <protection locked="0"/>
    </xf>
    <xf numFmtId="0" fontId="12" fillId="0" borderId="0" xfId="0" applyFont="1" applyAlignment="1" applyProtection="1">
      <alignment vertical="top"/>
      <protection locked="0"/>
    </xf>
    <xf numFmtId="0" fontId="1" fillId="0" borderId="0" xfId="0" applyFont="1" applyProtection="1">
      <protection locked="0"/>
    </xf>
    <xf numFmtId="0" fontId="2" fillId="4" borderId="1" xfId="0" applyFont="1" applyFill="1" applyBorder="1" applyAlignment="1">
      <alignment horizontal="center"/>
    </xf>
    <xf numFmtId="0" fontId="0" fillId="0" borderId="1" xfId="0" applyBorder="1"/>
    <xf numFmtId="0" fontId="0" fillId="2" borderId="1" xfId="0" applyFill="1" applyBorder="1"/>
    <xf numFmtId="0" fontId="0" fillId="4" borderId="1" xfId="0" applyFill="1" applyBorder="1"/>
    <xf numFmtId="0" fontId="2" fillId="0" borderId="1" xfId="0" applyFont="1" applyBorder="1"/>
    <xf numFmtId="0" fontId="2" fillId="4" borderId="4" xfId="0" applyFont="1" applyFill="1" applyBorder="1"/>
    <xf numFmtId="0" fontId="2" fillId="4" borderId="1" xfId="0" applyFont="1" applyFill="1" applyBorder="1"/>
    <xf numFmtId="0" fontId="2" fillId="4" borderId="7" xfId="0" applyFont="1" applyFill="1" applyBorder="1"/>
    <xf numFmtId="0" fontId="2" fillId="0" borderId="1" xfId="0" applyFont="1" applyBorder="1" applyAlignment="1">
      <alignment horizontal="center"/>
    </xf>
    <xf numFmtId="2" fontId="0" fillId="0" borderId="1" xfId="0" applyNumberFormat="1" applyBorder="1" applyAlignment="1">
      <alignment horizontal="center"/>
    </xf>
    <xf numFmtId="0" fontId="5" fillId="0" borderId="0" xfId="0" applyFont="1"/>
    <xf numFmtId="0" fontId="2" fillId="0" borderId="0" xfId="0" applyFont="1"/>
    <xf numFmtId="0" fontId="0" fillId="3" borderId="1" xfId="0" applyFill="1" applyBorder="1"/>
    <xf numFmtId="0" fontId="0" fillId="5" borderId="1" xfId="0" applyFill="1" applyBorder="1"/>
    <xf numFmtId="0" fontId="0" fillId="0" borderId="5" xfId="0" applyBorder="1" applyAlignment="1" applyProtection="1">
      <alignment horizontal="left"/>
      <protection locked="0"/>
    </xf>
    <xf numFmtId="0" fontId="0" fillId="0" borderId="1" xfId="0" applyBorder="1" applyAlignment="1">
      <alignment horizontal="center"/>
    </xf>
    <xf numFmtId="0" fontId="14" fillId="0" borderId="0" xfId="0" applyFont="1" applyProtection="1">
      <protection locked="0"/>
    </xf>
    <xf numFmtId="0" fontId="6" fillId="0" borderId="0" xfId="0" applyFont="1" applyAlignment="1" applyProtection="1">
      <alignment horizontal="left"/>
      <protection locked="0"/>
    </xf>
    <xf numFmtId="0" fontId="8" fillId="0" borderId="5" xfId="0" applyFont="1" applyBorder="1" applyProtection="1">
      <protection locked="0"/>
    </xf>
    <xf numFmtId="0" fontId="8" fillId="0" borderId="0" xfId="0" applyFont="1" applyProtection="1">
      <protection locked="0"/>
    </xf>
    <xf numFmtId="0" fontId="2" fillId="2" borderId="1" xfId="0" applyFont="1" applyFill="1" applyBorder="1"/>
    <xf numFmtId="0" fontId="8" fillId="0" borderId="1" xfId="0" applyFont="1" applyBorder="1"/>
    <xf numFmtId="0" fontId="9" fillId="6" borderId="1" xfId="0" applyFont="1" applyFill="1" applyBorder="1"/>
    <xf numFmtId="0" fontId="7" fillId="6" borderId="1" xfId="0" applyFont="1" applyFill="1" applyBorder="1"/>
    <xf numFmtId="0" fontId="6" fillId="6" borderId="1" xfId="0" applyFont="1" applyFill="1" applyBorder="1"/>
    <xf numFmtId="0" fontId="2" fillId="3" borderId="1" xfId="0" applyFont="1" applyFill="1" applyBorder="1"/>
    <xf numFmtId="0" fontId="2" fillId="7" borderId="1" xfId="0" applyFont="1" applyFill="1" applyBorder="1"/>
    <xf numFmtId="0" fontId="3" fillId="8" borderId="1" xfId="0" applyFont="1" applyFill="1" applyBorder="1"/>
    <xf numFmtId="0" fontId="4" fillId="0" borderId="0" xfId="0" applyFont="1"/>
    <xf numFmtId="0" fontId="6" fillId="0" borderId="0" xfId="0" applyFont="1" applyProtection="1">
      <protection locked="0"/>
    </xf>
    <xf numFmtId="0" fontId="10" fillId="0" borderId="1" xfId="0" applyFont="1" applyBorder="1"/>
    <xf numFmtId="0" fontId="9" fillId="0" borderId="1" xfId="0" applyFont="1" applyBorder="1"/>
    <xf numFmtId="0" fontId="7" fillId="0" borderId="1" xfId="0" applyFont="1" applyBorder="1"/>
    <xf numFmtId="0" fontId="6" fillId="0" borderId="1" xfId="0" applyFont="1" applyBorder="1"/>
    <xf numFmtId="0" fontId="2" fillId="9" borderId="1" xfId="0" applyFont="1" applyFill="1" applyBorder="1"/>
    <xf numFmtId="0" fontId="2" fillId="8" borderId="1" xfId="0" applyFont="1" applyFill="1" applyBorder="1"/>
    <xf numFmtId="0" fontId="3" fillId="0" borderId="0" xfId="0" applyFont="1"/>
    <xf numFmtId="0" fontId="1" fillId="0" borderId="0" xfId="0" applyFont="1"/>
    <xf numFmtId="0" fontId="11" fillId="0" borderId="1" xfId="0" applyFont="1" applyBorder="1"/>
    <xf numFmtId="0" fontId="2" fillId="9" borderId="4" xfId="0" applyFont="1" applyFill="1" applyBorder="1"/>
    <xf numFmtId="0" fontId="2" fillId="3" borderId="4" xfId="0" applyFont="1" applyFill="1" applyBorder="1"/>
    <xf numFmtId="0" fontId="2" fillId="7" borderId="4" xfId="0" applyFont="1" applyFill="1" applyBorder="1"/>
    <xf numFmtId="0" fontId="2" fillId="8" borderId="4" xfId="0" applyFont="1" applyFill="1" applyBorder="1"/>
    <xf numFmtId="0" fontId="2" fillId="11" borderId="4" xfId="0" applyFont="1" applyFill="1" applyBorder="1"/>
    <xf numFmtId="0" fontId="2" fillId="10" borderId="1" xfId="0" applyFont="1" applyFill="1" applyBorder="1"/>
    <xf numFmtId="0" fontId="2" fillId="0" borderId="2" xfId="0" applyFont="1" applyBorder="1" applyAlignment="1">
      <alignment horizontal="center"/>
    </xf>
    <xf numFmtId="0" fontId="2" fillId="0" borderId="0" xfId="0" applyFont="1" applyAlignment="1" applyProtection="1">
      <alignment horizontal="left"/>
      <protection locked="0"/>
    </xf>
    <xf numFmtId="0" fontId="2" fillId="11" borderId="1" xfId="0" applyFont="1" applyFill="1" applyBorder="1"/>
    <xf numFmtId="12" fontId="0" fillId="0" borderId="1" xfId="0" applyNumberFormat="1" applyBorder="1"/>
    <xf numFmtId="2" fontId="0" fillId="0" borderId="1" xfId="0" applyNumberFormat="1" applyBorder="1"/>
    <xf numFmtId="12" fontId="5" fillId="0" borderId="0" xfId="0" applyNumberFormat="1" applyFont="1"/>
    <xf numFmtId="49" fontId="0" fillId="0" borderId="1" xfId="0" applyNumberFormat="1" applyBorder="1" applyAlignment="1">
      <alignment horizontal="right"/>
    </xf>
    <xf numFmtId="49" fontId="5" fillId="0" borderId="0" xfId="0" applyNumberFormat="1" applyFont="1" applyAlignment="1">
      <alignment horizontal="right"/>
    </xf>
    <xf numFmtId="1" fontId="5" fillId="0" borderId="0" xfId="0" applyNumberFormat="1" applyFont="1"/>
    <xf numFmtId="2" fontId="0" fillId="0" borderId="0" xfId="0" applyNumberFormat="1" applyAlignment="1" applyProtection="1">
      <alignment vertical="top"/>
      <protection locked="0"/>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2" fillId="0" borderId="1" xfId="0" applyFont="1" applyBorder="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1" xfId="0" applyFont="1" applyFill="1" applyBorder="1" applyAlignment="1">
      <alignment horizontal="center"/>
    </xf>
    <xf numFmtId="0" fontId="0" fillId="0" borderId="1" xfId="0" applyBorder="1" applyAlignment="1">
      <alignment horizontal="left"/>
    </xf>
    <xf numFmtId="0" fontId="0" fillId="4" borderId="1" xfId="0" applyFill="1" applyBorder="1" applyAlignment="1">
      <alignment horizontal="left"/>
    </xf>
    <xf numFmtId="0" fontId="0" fillId="0" borderId="1" xfId="0" applyBorder="1"/>
    <xf numFmtId="0" fontId="0" fillId="2" borderId="1" xfId="0" applyFill="1" applyBorder="1" applyAlignment="1">
      <alignment horizontal="left"/>
    </xf>
    <xf numFmtId="0" fontId="12" fillId="0" borderId="8" xfId="0" applyFont="1" applyBorder="1" applyAlignment="1">
      <alignment horizontal="center" vertical="top"/>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4" borderId="1" xfId="0" applyFill="1" applyBorder="1" applyAlignment="1">
      <alignment horizontal="center"/>
    </xf>
    <xf numFmtId="0" fontId="0" fillId="0" borderId="2" xfId="0" applyBorder="1" applyAlignment="1">
      <alignment horizontal="left"/>
    </xf>
    <xf numFmtId="0" fontId="0" fillId="0" borderId="6" xfId="0" applyBorder="1" applyAlignment="1">
      <alignment horizontal="left"/>
    </xf>
    <xf numFmtId="0" fontId="0" fillId="0" borderId="3" xfId="0" applyBorder="1" applyAlignment="1">
      <alignment horizontal="left"/>
    </xf>
    <xf numFmtId="0" fontId="2" fillId="9" borderId="2" xfId="0" applyFont="1" applyFill="1" applyBorder="1" applyAlignment="1">
      <alignment horizontal="center"/>
    </xf>
    <xf numFmtId="0" fontId="2" fillId="9" borderId="3"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10" fillId="0" borderId="1" xfId="0" applyFont="1" applyBorder="1" applyAlignment="1">
      <alignment horizontal="left"/>
    </xf>
    <xf numFmtId="0" fontId="9" fillId="0" borderId="1" xfId="0" applyFont="1" applyBorder="1" applyAlignment="1">
      <alignment horizontal="left"/>
    </xf>
    <xf numFmtId="0" fontId="7" fillId="0" borderId="1" xfId="0" applyFont="1" applyBorder="1" applyAlignment="1">
      <alignment horizontal="left"/>
    </xf>
    <xf numFmtId="0" fontId="6" fillId="0" borderId="1" xfId="0" applyFont="1" applyBorder="1" applyAlignment="1">
      <alignment horizontal="left"/>
    </xf>
    <xf numFmtId="0" fontId="2" fillId="2" borderId="1" xfId="0" applyFont="1" applyFill="1" applyBorder="1" applyAlignment="1">
      <alignment horizontal="left"/>
    </xf>
    <xf numFmtId="0" fontId="11" fillId="0" borderId="1" xfId="0" applyFont="1" applyBorder="1" applyAlignment="1">
      <alignment horizontal="left"/>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9"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8" borderId="1" xfId="0" applyFont="1" applyFill="1" applyBorder="1" applyAlignment="1">
      <alignment horizontal="center"/>
    </xf>
    <xf numFmtId="0" fontId="1" fillId="0" borderId="5" xfId="0" applyFont="1" applyBorder="1" applyAlignment="1">
      <alignment horizontal="left"/>
    </xf>
  </cellXfs>
  <cellStyles count="1">
    <cellStyle name="Normal" xfId="0" builtinId="0"/>
  </cellStyles>
  <dxfs count="41">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5353"/>
      <color rgb="FFFFFF66"/>
      <color rgb="FFFC7C7C"/>
      <color rgb="FFFFFF00"/>
      <color rgb="FFFACA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269E-D488-43C3-A64F-856B148DF467}">
  <dimension ref="A1:O44"/>
  <sheetViews>
    <sheetView zoomScaleNormal="100" workbookViewId="0">
      <selection activeCell="E6" sqref="E6"/>
    </sheetView>
  </sheetViews>
  <sheetFormatPr baseColWidth="10" defaultRowHeight="15" x14ac:dyDescent="0.25"/>
  <cols>
    <col min="1" max="1" width="13" style="1" bestFit="1" customWidth="1"/>
    <col min="2" max="2" width="18.7109375" style="1" bestFit="1" customWidth="1"/>
    <col min="3" max="3" width="17.85546875" style="1" bestFit="1" customWidth="1"/>
    <col min="4" max="4" width="14.42578125" style="1" bestFit="1" customWidth="1"/>
    <col min="5" max="5" width="18.7109375" style="1" bestFit="1" customWidth="1"/>
    <col min="6" max="6" width="13" style="1" bestFit="1" customWidth="1"/>
    <col min="7" max="7" width="11.42578125" style="1"/>
    <col min="8" max="8" width="13.85546875" style="1" bestFit="1" customWidth="1"/>
    <col min="9" max="9" width="13" style="1" bestFit="1" customWidth="1"/>
    <col min="10" max="16384" width="11.42578125" style="1"/>
  </cols>
  <sheetData>
    <row r="1" spans="1:15" x14ac:dyDescent="0.25">
      <c r="A1" s="71" t="s">
        <v>1</v>
      </c>
      <c r="B1" s="71"/>
      <c r="C1" s="71"/>
      <c r="D1" s="71"/>
      <c r="G1" s="18" t="s">
        <v>35</v>
      </c>
      <c r="H1"/>
      <c r="I1"/>
      <c r="J1"/>
      <c r="K1"/>
      <c r="L1"/>
      <c r="M1"/>
      <c r="N1"/>
    </row>
    <row r="2" spans="1:15" x14ac:dyDescent="0.25">
      <c r="A2" s="72" t="s">
        <v>0</v>
      </c>
      <c r="B2" s="72"/>
      <c r="C2" s="72"/>
      <c r="D2" s="2">
        <v>4</v>
      </c>
      <c r="G2" s="72" t="s">
        <v>7</v>
      </c>
      <c r="H2" s="72"/>
      <c r="I2" s="72"/>
      <c r="J2" s="72"/>
      <c r="K2" s="72"/>
      <c r="L2" s="72"/>
      <c r="M2" s="72"/>
      <c r="N2" s="19"/>
    </row>
    <row r="3" spans="1:15" x14ac:dyDescent="0.25">
      <c r="A3" s="72" t="s">
        <v>54</v>
      </c>
      <c r="B3" s="72"/>
      <c r="C3" s="72"/>
      <c r="D3" s="2">
        <v>6</v>
      </c>
      <c r="G3" s="72" t="s">
        <v>44</v>
      </c>
      <c r="H3" s="72"/>
      <c r="I3" s="72"/>
      <c r="J3" s="72"/>
      <c r="K3" s="72"/>
      <c r="L3" s="72"/>
      <c r="M3" s="72"/>
      <c r="N3" s="20"/>
    </row>
    <row r="4" spans="1:15" ht="15.75" thickBot="1" x14ac:dyDescent="0.3">
      <c r="A4" s="74" t="s">
        <v>55</v>
      </c>
      <c r="B4" s="74"/>
      <c r="C4" s="74"/>
      <c r="D4" s="2">
        <v>5</v>
      </c>
      <c r="G4"/>
      <c r="H4"/>
      <c r="I4"/>
      <c r="J4"/>
      <c r="K4"/>
      <c r="L4"/>
      <c r="M4"/>
      <c r="N4"/>
    </row>
    <row r="5" spans="1:15" x14ac:dyDescent="0.25">
      <c r="A5" s="75" t="s">
        <v>56</v>
      </c>
      <c r="B5" s="75"/>
      <c r="C5" s="75"/>
      <c r="D5" s="9">
        <f>D2*D3*D4/10</f>
        <v>12</v>
      </c>
      <c r="G5" s="76" t="s">
        <v>50</v>
      </c>
      <c r="H5" s="77"/>
      <c r="I5" s="77"/>
      <c r="J5" s="77"/>
      <c r="K5" s="77"/>
      <c r="L5" s="77"/>
      <c r="M5" s="77"/>
      <c r="N5" s="78"/>
    </row>
    <row r="6" spans="1:15" ht="15" customHeight="1" x14ac:dyDescent="0.25">
      <c r="G6" s="62" t="s">
        <v>67</v>
      </c>
      <c r="H6" s="63"/>
      <c r="I6" s="63"/>
      <c r="J6" s="63"/>
      <c r="K6" s="63"/>
      <c r="L6" s="63"/>
      <c r="M6" s="63"/>
      <c r="N6" s="64"/>
    </row>
    <row r="7" spans="1:15" x14ac:dyDescent="0.25">
      <c r="A7" s="71" t="s">
        <v>6</v>
      </c>
      <c r="B7" s="71"/>
      <c r="C7" s="71"/>
      <c r="D7" s="71"/>
      <c r="G7" s="62"/>
      <c r="H7" s="63"/>
      <c r="I7" s="63"/>
      <c r="J7" s="63"/>
      <c r="K7" s="63"/>
      <c r="L7" s="63"/>
      <c r="M7" s="63"/>
      <c r="N7" s="64"/>
    </row>
    <row r="8" spans="1:15" x14ac:dyDescent="0.25">
      <c r="A8" s="73" t="s">
        <v>47</v>
      </c>
      <c r="B8" s="73"/>
      <c r="C8" s="10" t="s">
        <v>53</v>
      </c>
      <c r="D8" s="10" t="s">
        <v>3</v>
      </c>
      <c r="G8" s="62"/>
      <c r="H8" s="63"/>
      <c r="I8" s="63"/>
      <c r="J8" s="63"/>
      <c r="K8" s="63"/>
      <c r="L8" s="63"/>
      <c r="M8" s="63"/>
      <c r="N8" s="64"/>
      <c r="O8" s="5"/>
    </row>
    <row r="9" spans="1:15" x14ac:dyDescent="0.25">
      <c r="A9" s="68" t="s">
        <v>25</v>
      </c>
      <c r="B9" s="68"/>
      <c r="C9" s="8">
        <f>$D$5</f>
        <v>12</v>
      </c>
      <c r="D9" s="11">
        <f>VLOOKUP(D5,E2:F46,2,TRUE)</f>
        <v>16</v>
      </c>
      <c r="G9" s="62"/>
      <c r="H9" s="63"/>
      <c r="I9" s="63"/>
      <c r="J9" s="63"/>
      <c r="K9" s="63"/>
      <c r="L9" s="63"/>
      <c r="M9" s="63"/>
      <c r="N9" s="64"/>
      <c r="O9" s="4"/>
    </row>
    <row r="10" spans="1:15" x14ac:dyDescent="0.25">
      <c r="A10" s="68" t="s">
        <v>24</v>
      </c>
      <c r="B10" s="68"/>
      <c r="C10" s="8">
        <f>$D$5</f>
        <v>12</v>
      </c>
      <c r="D10" s="11">
        <f>VLOOKUP(D5,E14:F44,2,TRUE)</f>
        <v>16</v>
      </c>
      <c r="G10" s="62"/>
      <c r="H10" s="63"/>
      <c r="I10" s="63"/>
      <c r="J10" s="63"/>
      <c r="K10" s="63"/>
      <c r="L10" s="63"/>
      <c r="M10" s="63"/>
      <c r="N10" s="64"/>
      <c r="O10" s="4"/>
    </row>
    <row r="11" spans="1:15" x14ac:dyDescent="0.25">
      <c r="G11" s="62"/>
      <c r="H11" s="63"/>
      <c r="I11" s="63"/>
      <c r="J11" s="63"/>
      <c r="K11" s="63"/>
      <c r="L11" s="63"/>
      <c r="M11" s="63"/>
      <c r="N11" s="64"/>
      <c r="O11" s="4"/>
    </row>
    <row r="12" spans="1:15" x14ac:dyDescent="0.25">
      <c r="A12" s="6"/>
      <c r="B12" s="6"/>
      <c r="G12" s="62"/>
      <c r="H12" s="63"/>
      <c r="I12" s="63"/>
      <c r="J12" s="63"/>
      <c r="K12" s="63"/>
      <c r="L12" s="63"/>
      <c r="M12" s="63"/>
      <c r="N12" s="64"/>
      <c r="O12" s="4"/>
    </row>
    <row r="13" spans="1:15" x14ac:dyDescent="0.25">
      <c r="A13" s="69" t="s">
        <v>25</v>
      </c>
      <c r="B13" s="70"/>
      <c r="C13"/>
      <c r="D13" s="69" t="s">
        <v>24</v>
      </c>
      <c r="E13" s="70"/>
      <c r="F13"/>
      <c r="G13" s="62"/>
      <c r="H13" s="63"/>
      <c r="I13" s="63"/>
      <c r="J13" s="63"/>
      <c r="K13" s="63"/>
      <c r="L13" s="63"/>
      <c r="M13" s="63"/>
      <c r="N13" s="64"/>
      <c r="O13" s="4"/>
    </row>
    <row r="14" spans="1:15" x14ac:dyDescent="0.25">
      <c r="A14" s="12" t="s">
        <v>3</v>
      </c>
      <c r="B14" s="13" t="s">
        <v>53</v>
      </c>
      <c r="C14"/>
      <c r="D14" s="14" t="s">
        <v>3</v>
      </c>
      <c r="E14" s="13" t="s">
        <v>53</v>
      </c>
      <c r="F14"/>
      <c r="G14" s="62"/>
      <c r="H14" s="63"/>
      <c r="I14" s="63"/>
      <c r="J14" s="63"/>
      <c r="K14" s="63"/>
      <c r="L14" s="63"/>
      <c r="M14" s="63"/>
      <c r="N14" s="64"/>
      <c r="O14" s="4"/>
    </row>
    <row r="15" spans="1:15" x14ac:dyDescent="0.25">
      <c r="A15" s="15">
        <v>1</v>
      </c>
      <c r="B15" s="16">
        <v>0.5</v>
      </c>
      <c r="C15" s="17">
        <v>1</v>
      </c>
      <c r="D15" s="15">
        <v>1</v>
      </c>
      <c r="E15" s="16">
        <v>0.7</v>
      </c>
      <c r="F15" s="17">
        <v>1</v>
      </c>
      <c r="G15" s="62"/>
      <c r="H15" s="63"/>
      <c r="I15" s="63"/>
      <c r="J15" s="63"/>
      <c r="K15" s="63"/>
      <c r="L15" s="63"/>
      <c r="M15" s="63"/>
      <c r="N15" s="64"/>
      <c r="O15" s="4"/>
    </row>
    <row r="16" spans="1:15" x14ac:dyDescent="0.25">
      <c r="A16" s="15">
        <v>2</v>
      </c>
      <c r="B16" s="16">
        <v>1.5</v>
      </c>
      <c r="C16" s="17">
        <v>2</v>
      </c>
      <c r="D16" s="15">
        <v>2</v>
      </c>
      <c r="E16" s="16">
        <v>0.9</v>
      </c>
      <c r="F16" s="17">
        <v>2</v>
      </c>
      <c r="G16" s="62"/>
      <c r="H16" s="63"/>
      <c r="I16" s="63"/>
      <c r="J16" s="63"/>
      <c r="K16" s="63"/>
      <c r="L16" s="63"/>
      <c r="M16" s="63"/>
      <c r="N16" s="64"/>
      <c r="O16" s="4"/>
    </row>
    <row r="17" spans="1:15" x14ac:dyDescent="0.25">
      <c r="A17" s="15">
        <v>3</v>
      </c>
      <c r="B17" s="16">
        <v>2.5</v>
      </c>
      <c r="C17" s="17">
        <v>3</v>
      </c>
      <c r="D17" s="15">
        <v>3</v>
      </c>
      <c r="E17" s="16">
        <v>1.2</v>
      </c>
      <c r="F17" s="17">
        <v>3</v>
      </c>
      <c r="G17" s="62"/>
      <c r="H17" s="63"/>
      <c r="I17" s="63"/>
      <c r="J17" s="63"/>
      <c r="K17" s="63"/>
      <c r="L17" s="63"/>
      <c r="M17" s="63"/>
      <c r="N17" s="64"/>
      <c r="O17" s="4"/>
    </row>
    <row r="18" spans="1:15" x14ac:dyDescent="0.25">
      <c r="A18" s="15">
        <v>4</v>
      </c>
      <c r="B18" s="16">
        <v>5</v>
      </c>
      <c r="C18" s="17">
        <v>4</v>
      </c>
      <c r="D18" s="15">
        <v>4</v>
      </c>
      <c r="E18" s="16">
        <v>1.4</v>
      </c>
      <c r="F18" s="17">
        <v>4</v>
      </c>
      <c r="G18" s="62"/>
      <c r="H18" s="63"/>
      <c r="I18" s="63"/>
      <c r="J18" s="63"/>
      <c r="K18" s="63"/>
      <c r="L18" s="63"/>
      <c r="M18" s="63"/>
      <c r="N18" s="64"/>
      <c r="O18" s="4"/>
    </row>
    <row r="19" spans="1:15" x14ac:dyDescent="0.25">
      <c r="A19" s="15">
        <v>5</v>
      </c>
      <c r="B19" s="16">
        <v>9.6</v>
      </c>
      <c r="C19" s="17">
        <v>5</v>
      </c>
      <c r="D19" s="15">
        <v>5</v>
      </c>
      <c r="E19" s="16">
        <v>1.6</v>
      </c>
      <c r="F19" s="17">
        <v>5</v>
      </c>
      <c r="G19" s="62"/>
      <c r="H19" s="63"/>
      <c r="I19" s="63"/>
      <c r="J19" s="63"/>
      <c r="K19" s="63"/>
      <c r="L19" s="63"/>
      <c r="M19" s="63"/>
      <c r="N19" s="64"/>
      <c r="O19" s="4"/>
    </row>
    <row r="20" spans="1:15" x14ac:dyDescent="0.25">
      <c r="A20" s="15">
        <v>6</v>
      </c>
      <c r="B20" s="16">
        <v>13.2</v>
      </c>
      <c r="C20" s="17">
        <v>6</v>
      </c>
      <c r="D20" s="15">
        <v>6</v>
      </c>
      <c r="E20" s="16">
        <v>1.9</v>
      </c>
      <c r="F20" s="17">
        <v>6</v>
      </c>
      <c r="G20" s="62"/>
      <c r="H20" s="63"/>
      <c r="I20" s="63"/>
      <c r="J20" s="63"/>
      <c r="K20" s="63"/>
      <c r="L20" s="63"/>
      <c r="M20" s="63"/>
      <c r="N20" s="64"/>
      <c r="O20" s="4"/>
    </row>
    <row r="21" spans="1:15" x14ac:dyDescent="0.25">
      <c r="A21" s="15">
        <v>7</v>
      </c>
      <c r="B21" s="16">
        <v>17.399999999999999</v>
      </c>
      <c r="C21" s="17">
        <v>7</v>
      </c>
      <c r="D21" s="15">
        <v>7</v>
      </c>
      <c r="E21" s="16">
        <v>2.2999999999999998</v>
      </c>
      <c r="F21" s="17">
        <v>7</v>
      </c>
      <c r="G21" s="62"/>
      <c r="H21" s="63"/>
      <c r="I21" s="63"/>
      <c r="J21" s="63"/>
      <c r="K21" s="63"/>
      <c r="L21" s="63"/>
      <c r="M21" s="63"/>
      <c r="N21" s="64"/>
      <c r="O21" s="4"/>
    </row>
    <row r="22" spans="1:15" x14ac:dyDescent="0.25">
      <c r="A22" s="15">
        <v>8</v>
      </c>
      <c r="B22" s="16">
        <v>22.8</v>
      </c>
      <c r="C22" s="17">
        <v>8</v>
      </c>
      <c r="D22" s="15">
        <v>8</v>
      </c>
      <c r="E22" s="16">
        <v>2.9</v>
      </c>
      <c r="F22" s="17">
        <v>8</v>
      </c>
      <c r="G22" s="62"/>
      <c r="H22" s="63"/>
      <c r="I22" s="63"/>
      <c r="J22" s="63"/>
      <c r="K22" s="63"/>
      <c r="L22" s="63"/>
      <c r="M22" s="63"/>
      <c r="N22" s="64"/>
      <c r="O22" s="4"/>
    </row>
    <row r="23" spans="1:15" x14ac:dyDescent="0.25">
      <c r="A23" s="15">
        <v>9</v>
      </c>
      <c r="B23" s="16">
        <v>29.4</v>
      </c>
      <c r="C23" s="17">
        <v>9</v>
      </c>
      <c r="D23" s="15">
        <v>9</v>
      </c>
      <c r="E23" s="16">
        <v>3.5</v>
      </c>
      <c r="F23" s="17">
        <v>9</v>
      </c>
      <c r="G23" s="62"/>
      <c r="H23" s="63"/>
      <c r="I23" s="63"/>
      <c r="J23" s="63"/>
      <c r="K23" s="63"/>
      <c r="L23" s="63"/>
      <c r="M23" s="63"/>
      <c r="N23" s="64"/>
      <c r="O23" s="4"/>
    </row>
    <row r="24" spans="1:15" x14ac:dyDescent="0.25">
      <c r="A24" s="15">
        <v>10</v>
      </c>
      <c r="B24" s="16">
        <v>37.200000000000003</v>
      </c>
      <c r="C24" s="17">
        <v>10</v>
      </c>
      <c r="D24" s="15">
        <v>10</v>
      </c>
      <c r="E24" s="16">
        <v>4.2</v>
      </c>
      <c r="F24" s="17">
        <v>10</v>
      </c>
      <c r="G24" s="62"/>
      <c r="H24" s="63"/>
      <c r="I24" s="63"/>
      <c r="J24" s="63"/>
      <c r="K24" s="63"/>
      <c r="L24" s="63"/>
      <c r="M24" s="63"/>
      <c r="N24" s="64"/>
      <c r="O24" s="4"/>
    </row>
    <row r="25" spans="1:15" x14ac:dyDescent="0.25">
      <c r="A25" s="15">
        <v>11</v>
      </c>
      <c r="B25" s="16">
        <v>44.4</v>
      </c>
      <c r="C25" s="17">
        <v>11</v>
      </c>
      <c r="D25" s="15">
        <v>11</v>
      </c>
      <c r="E25" s="16">
        <v>5.2</v>
      </c>
      <c r="F25" s="17">
        <v>11</v>
      </c>
      <c r="G25" s="62"/>
      <c r="H25" s="63"/>
      <c r="I25" s="63"/>
      <c r="J25" s="63"/>
      <c r="K25" s="63"/>
      <c r="L25" s="63"/>
      <c r="M25" s="63"/>
      <c r="N25" s="64"/>
      <c r="O25" s="4"/>
    </row>
    <row r="26" spans="1:15" ht="15.75" thickBot="1" x14ac:dyDescent="0.3">
      <c r="A26" s="15">
        <v>12</v>
      </c>
      <c r="B26" s="16">
        <v>52.8</v>
      </c>
      <c r="C26" s="17">
        <v>12</v>
      </c>
      <c r="D26" s="15">
        <v>12</v>
      </c>
      <c r="E26" s="16">
        <v>6.3</v>
      </c>
      <c r="F26" s="17">
        <v>12</v>
      </c>
      <c r="G26" s="65"/>
      <c r="H26" s="66"/>
      <c r="I26" s="66"/>
      <c r="J26" s="66"/>
      <c r="K26" s="66"/>
      <c r="L26" s="66"/>
      <c r="M26" s="66"/>
      <c r="N26" s="67"/>
      <c r="O26" s="4"/>
    </row>
    <row r="27" spans="1:15" x14ac:dyDescent="0.25">
      <c r="A27" s="15">
        <v>13</v>
      </c>
      <c r="B27" s="16">
        <v>61.2</v>
      </c>
      <c r="C27" s="17">
        <v>13</v>
      </c>
      <c r="D27" s="15">
        <v>13</v>
      </c>
      <c r="E27" s="16">
        <v>7.5</v>
      </c>
      <c r="F27" s="17">
        <v>13</v>
      </c>
    </row>
    <row r="28" spans="1:15" x14ac:dyDescent="0.25">
      <c r="A28" s="15">
        <v>14</v>
      </c>
      <c r="B28" s="16">
        <v>78</v>
      </c>
      <c r="C28" s="17">
        <v>14</v>
      </c>
      <c r="D28" s="15">
        <v>14</v>
      </c>
      <c r="E28" s="16">
        <v>8.1999999999999993</v>
      </c>
      <c r="F28" s="17">
        <v>14</v>
      </c>
    </row>
    <row r="29" spans="1:15" x14ac:dyDescent="0.25">
      <c r="A29" s="15">
        <v>15</v>
      </c>
      <c r="B29" s="16">
        <v>99</v>
      </c>
      <c r="C29" s="17">
        <v>15</v>
      </c>
      <c r="D29" s="15">
        <v>15</v>
      </c>
      <c r="E29" s="16">
        <v>9</v>
      </c>
      <c r="F29" s="17">
        <v>15</v>
      </c>
    </row>
    <row r="30" spans="1:15" x14ac:dyDescent="0.25">
      <c r="A30" s="15">
        <v>16</v>
      </c>
      <c r="B30" s="16">
        <v>120</v>
      </c>
      <c r="C30" s="17">
        <v>16</v>
      </c>
      <c r="D30" s="15">
        <v>16</v>
      </c>
      <c r="E30" s="16">
        <v>11.5</v>
      </c>
      <c r="F30" s="17">
        <v>16</v>
      </c>
    </row>
    <row r="31" spans="1:15" x14ac:dyDescent="0.25">
      <c r="A31" s="15">
        <v>17</v>
      </c>
      <c r="B31" s="16">
        <v>141</v>
      </c>
      <c r="C31" s="17">
        <v>17</v>
      </c>
      <c r="D31" s="15">
        <v>17</v>
      </c>
      <c r="E31" s="16">
        <v>15</v>
      </c>
      <c r="F31" s="17">
        <v>17</v>
      </c>
    </row>
    <row r="32" spans="1:15" x14ac:dyDescent="0.25">
      <c r="A32" s="15">
        <v>18</v>
      </c>
      <c r="B32" s="16">
        <v>162</v>
      </c>
      <c r="C32" s="17">
        <v>18</v>
      </c>
      <c r="D32" s="15">
        <v>18</v>
      </c>
      <c r="E32" s="16">
        <v>17.5</v>
      </c>
      <c r="F32" s="17">
        <v>18</v>
      </c>
    </row>
    <row r="33" spans="1:6" x14ac:dyDescent="0.25">
      <c r="A33" s="15">
        <v>19</v>
      </c>
      <c r="B33" s="16">
        <v>180</v>
      </c>
      <c r="C33" s="17">
        <v>19</v>
      </c>
      <c r="D33" s="15">
        <v>19</v>
      </c>
      <c r="E33" s="16">
        <v>21</v>
      </c>
      <c r="F33" s="17">
        <v>19</v>
      </c>
    </row>
    <row r="34" spans="1:6" x14ac:dyDescent="0.25">
      <c r="A34" s="15">
        <v>20</v>
      </c>
      <c r="B34" s="16">
        <v>195</v>
      </c>
      <c r="C34" s="17">
        <v>20</v>
      </c>
      <c r="D34" s="15">
        <v>20</v>
      </c>
      <c r="E34" s="16">
        <v>25</v>
      </c>
      <c r="F34" s="17">
        <v>20</v>
      </c>
    </row>
    <row r="35" spans="1:6" x14ac:dyDescent="0.25">
      <c r="A35" s="15">
        <v>21</v>
      </c>
      <c r="B35" s="16">
        <v>207</v>
      </c>
      <c r="C35" s="17">
        <v>21</v>
      </c>
      <c r="D35" s="15">
        <v>21</v>
      </c>
      <c r="E35" s="16">
        <v>29</v>
      </c>
      <c r="F35" s="17">
        <v>21</v>
      </c>
    </row>
    <row r="36" spans="1:6" x14ac:dyDescent="0.25">
      <c r="A36" s="15">
        <v>22</v>
      </c>
      <c r="B36" s="16">
        <v>217</v>
      </c>
      <c r="C36" s="17">
        <v>22</v>
      </c>
      <c r="D36" s="15">
        <v>22</v>
      </c>
      <c r="E36" s="16">
        <v>33.5</v>
      </c>
      <c r="F36" s="17">
        <v>22</v>
      </c>
    </row>
    <row r="37" spans="1:6" x14ac:dyDescent="0.25">
      <c r="A37" s="15">
        <v>23</v>
      </c>
      <c r="B37" s="16">
        <v>228</v>
      </c>
      <c r="C37" s="17">
        <v>23</v>
      </c>
      <c r="D37" s="15">
        <v>23</v>
      </c>
      <c r="E37" s="16">
        <v>38</v>
      </c>
      <c r="F37" s="17">
        <v>23</v>
      </c>
    </row>
    <row r="38" spans="1:6" x14ac:dyDescent="0.25">
      <c r="A38" s="15">
        <v>24</v>
      </c>
      <c r="B38" s="16">
        <v>237</v>
      </c>
      <c r="C38" s="17">
        <v>24</v>
      </c>
      <c r="D38" s="15">
        <v>24</v>
      </c>
      <c r="E38" s="16">
        <v>42</v>
      </c>
      <c r="F38" s="17">
        <v>24</v>
      </c>
    </row>
    <row r="39" spans="1:6" x14ac:dyDescent="0.25">
      <c r="A39" s="15">
        <v>25</v>
      </c>
      <c r="B39" s="16">
        <v>249</v>
      </c>
      <c r="C39" s="17">
        <v>25</v>
      </c>
      <c r="D39" s="15">
        <v>25</v>
      </c>
      <c r="E39" s="16">
        <v>46</v>
      </c>
      <c r="F39" s="17">
        <v>25</v>
      </c>
    </row>
    <row r="40" spans="1:6" x14ac:dyDescent="0.25">
      <c r="A40" s="15">
        <v>26</v>
      </c>
      <c r="B40" s="16">
        <v>258</v>
      </c>
      <c r="C40" s="17">
        <v>26</v>
      </c>
      <c r="D40" s="15">
        <v>26</v>
      </c>
      <c r="E40" s="16">
        <v>49</v>
      </c>
      <c r="F40" s="17">
        <v>26</v>
      </c>
    </row>
    <row r="41" spans="1:6" x14ac:dyDescent="0.25">
      <c r="A41" s="15">
        <v>27</v>
      </c>
      <c r="B41" s="16">
        <v>267</v>
      </c>
      <c r="C41" s="17">
        <v>27</v>
      </c>
      <c r="D41" s="15">
        <v>27</v>
      </c>
      <c r="E41" s="16">
        <v>52</v>
      </c>
      <c r="F41" s="17">
        <v>27</v>
      </c>
    </row>
    <row r="42" spans="1:6" x14ac:dyDescent="0.25">
      <c r="A42" s="15">
        <v>28</v>
      </c>
      <c r="B42" s="16">
        <v>276</v>
      </c>
      <c r="C42" s="17">
        <v>28</v>
      </c>
      <c r="D42" s="15">
        <v>28</v>
      </c>
      <c r="E42" s="16">
        <v>55</v>
      </c>
      <c r="F42" s="17">
        <v>28</v>
      </c>
    </row>
    <row r="43" spans="1:6" x14ac:dyDescent="0.25">
      <c r="A43" s="15">
        <v>29</v>
      </c>
      <c r="B43" s="16">
        <v>285</v>
      </c>
      <c r="C43" s="17">
        <v>29</v>
      </c>
      <c r="D43" s="15">
        <v>29</v>
      </c>
      <c r="E43" s="16">
        <v>58</v>
      </c>
      <c r="F43" s="17">
        <v>29</v>
      </c>
    </row>
    <row r="44" spans="1:6" x14ac:dyDescent="0.25">
      <c r="A44" s="15">
        <v>30</v>
      </c>
      <c r="B44" s="16">
        <v>309</v>
      </c>
      <c r="C44" s="17">
        <v>30</v>
      </c>
      <c r="D44" s="15">
        <v>30</v>
      </c>
      <c r="E44" s="16">
        <v>61</v>
      </c>
      <c r="F44" s="17">
        <v>30</v>
      </c>
    </row>
  </sheetData>
  <sheetProtection algorithmName="SHA-512" hashValue="YxuoW+ZbnQqfTRrfyEimt7oaFhwv8e6gdyfoHMdt4FtrWe+j4Oa4lQvlXu1m8O5tGO1TG33sY5OmEpGyUSxP9w==" saltValue="q4HRIYGl64I8uVDWMW7y5w==" spinCount="100000" sheet="1" selectLockedCells="1"/>
  <mergeCells count="15">
    <mergeCell ref="G6:N26"/>
    <mergeCell ref="A10:B10"/>
    <mergeCell ref="A13:B13"/>
    <mergeCell ref="D13:E13"/>
    <mergeCell ref="A1:D1"/>
    <mergeCell ref="A2:C2"/>
    <mergeCell ref="A3:C3"/>
    <mergeCell ref="A8:B8"/>
    <mergeCell ref="A9:B9"/>
    <mergeCell ref="A4:C4"/>
    <mergeCell ref="A5:C5"/>
    <mergeCell ref="A7:D7"/>
    <mergeCell ref="G2:M2"/>
    <mergeCell ref="G3:M3"/>
    <mergeCell ref="G5:N5"/>
  </mergeCells>
  <conditionalFormatting sqref="D9:D10 C11">
    <cfRule type="cellIs" dxfId="40" priority="1" operator="equal">
      <formula>1</formula>
    </cfRule>
    <cfRule type="cellIs" dxfId="39" priority="2" operator="equal">
      <formula>30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0344-7998-470C-A8AD-847D0832822C}">
  <dimension ref="A1:O57"/>
  <sheetViews>
    <sheetView topLeftCell="A12" zoomScaleNormal="100" workbookViewId="0">
      <selection activeCell="K47" sqref="K47"/>
    </sheetView>
  </sheetViews>
  <sheetFormatPr baseColWidth="10" defaultRowHeight="15" x14ac:dyDescent="0.25"/>
  <cols>
    <col min="1" max="1" width="13.42578125" style="1" customWidth="1"/>
    <col min="2" max="2" width="18.7109375" style="1" bestFit="1" customWidth="1"/>
    <col min="3" max="3" width="12.5703125" style="1" bestFit="1" customWidth="1"/>
    <col min="4" max="4" width="17.85546875" style="1" bestFit="1" customWidth="1"/>
    <col min="5" max="5" width="18.7109375" style="1" bestFit="1" customWidth="1"/>
    <col min="6" max="7" width="13" style="1" bestFit="1" customWidth="1"/>
    <col min="8" max="8" width="18.7109375" style="1" bestFit="1" customWidth="1"/>
    <col min="9" max="9" width="13" style="1" bestFit="1" customWidth="1"/>
    <col min="10" max="10" width="13.42578125" style="1" customWidth="1"/>
    <col min="11" max="11" width="18.7109375" style="1" bestFit="1" customWidth="1"/>
    <col min="12" max="13" width="13" style="1" bestFit="1" customWidth="1"/>
    <col min="14" max="14" width="18.7109375" style="1" bestFit="1" customWidth="1"/>
    <col min="15" max="15" width="13" style="1" bestFit="1" customWidth="1"/>
    <col min="16" max="16" width="11.5703125" style="1" customWidth="1"/>
    <col min="17" max="17" width="14.42578125" style="1" bestFit="1" customWidth="1"/>
    <col min="18" max="18" width="13" style="1" bestFit="1" customWidth="1"/>
    <col min="19"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4.8</v>
      </c>
      <c r="G2" s="91" t="s">
        <v>7</v>
      </c>
      <c r="H2" s="92"/>
      <c r="I2" s="92"/>
      <c r="J2" s="92"/>
      <c r="K2" s="92"/>
      <c r="L2" s="92"/>
      <c r="M2" s="93"/>
      <c r="N2" s="19"/>
    </row>
    <row r="3" spans="1:14" x14ac:dyDescent="0.25">
      <c r="A3" s="72" t="s">
        <v>54</v>
      </c>
      <c r="B3" s="72"/>
      <c r="C3" s="72"/>
      <c r="D3" s="2">
        <v>4</v>
      </c>
      <c r="G3" s="91" t="s">
        <v>39</v>
      </c>
      <c r="H3" s="92"/>
      <c r="I3" s="92"/>
      <c r="J3" s="92"/>
      <c r="K3" s="92"/>
      <c r="L3" s="92"/>
      <c r="M3" s="93"/>
      <c r="N3" s="20"/>
    </row>
    <row r="4" spans="1:14" ht="15.75" thickBot="1" x14ac:dyDescent="0.3">
      <c r="A4" s="72" t="s">
        <v>55</v>
      </c>
      <c r="B4" s="72"/>
      <c r="C4" s="72"/>
      <c r="D4" s="2">
        <v>10</v>
      </c>
      <c r="G4"/>
      <c r="H4"/>
      <c r="I4"/>
      <c r="J4"/>
      <c r="K4"/>
      <c r="L4"/>
      <c r="M4"/>
      <c r="N4"/>
    </row>
    <row r="5" spans="1:14" x14ac:dyDescent="0.25">
      <c r="A5" s="75" t="s">
        <v>58</v>
      </c>
      <c r="B5" s="75"/>
      <c r="C5" s="75"/>
      <c r="D5" s="9">
        <f>D2*D3*D4/10</f>
        <v>19.2</v>
      </c>
      <c r="G5" s="76" t="s">
        <v>50</v>
      </c>
      <c r="H5" s="77"/>
      <c r="I5" s="77"/>
      <c r="J5" s="77"/>
      <c r="K5" s="77"/>
      <c r="L5" s="77"/>
      <c r="M5" s="77"/>
      <c r="N5" s="78"/>
    </row>
    <row r="6" spans="1:14" x14ac:dyDescent="0.25">
      <c r="G6" s="62" t="s">
        <v>66</v>
      </c>
      <c r="H6" s="85"/>
      <c r="I6" s="85"/>
      <c r="J6" s="85"/>
      <c r="K6" s="85"/>
      <c r="L6" s="85"/>
      <c r="M6" s="85"/>
      <c r="N6" s="86"/>
    </row>
    <row r="7" spans="1:14" x14ac:dyDescent="0.25">
      <c r="A7" s="71" t="s">
        <v>6</v>
      </c>
      <c r="B7" s="71"/>
      <c r="C7" s="71"/>
      <c r="D7" s="71"/>
      <c r="E7" s="71"/>
      <c r="G7" s="84"/>
      <c r="H7" s="85"/>
      <c r="I7" s="85"/>
      <c r="J7" s="85"/>
      <c r="K7" s="85"/>
      <c r="L7" s="85"/>
      <c r="M7" s="85"/>
      <c r="N7" s="86"/>
    </row>
    <row r="8" spans="1:14" x14ac:dyDescent="0.25">
      <c r="A8" s="90" t="s">
        <v>2</v>
      </c>
      <c r="B8" s="90"/>
      <c r="C8" s="90"/>
      <c r="D8" s="10" t="s">
        <v>53</v>
      </c>
      <c r="E8" s="10" t="s">
        <v>3</v>
      </c>
      <c r="G8" s="84"/>
      <c r="H8" s="85"/>
      <c r="I8" s="85"/>
      <c r="J8" s="85"/>
      <c r="K8" s="85"/>
      <c r="L8" s="85"/>
      <c r="M8" s="85"/>
      <c r="N8" s="86"/>
    </row>
    <row r="9" spans="1:14" x14ac:dyDescent="0.25">
      <c r="A9" s="107" t="s">
        <v>13</v>
      </c>
      <c r="B9" s="107"/>
      <c r="C9" s="107"/>
      <c r="D9" s="8">
        <f>$D$5</f>
        <v>19.2</v>
      </c>
      <c r="E9" s="45">
        <f>VLOOKUP(D5,B27:C57,2,TRUE)</f>
        <v>16</v>
      </c>
      <c r="G9" s="84"/>
      <c r="H9" s="85"/>
      <c r="I9" s="85"/>
      <c r="J9" s="85"/>
      <c r="K9" s="85"/>
      <c r="L9" s="85"/>
      <c r="M9" s="85"/>
      <c r="N9" s="86"/>
    </row>
    <row r="10" spans="1:14" x14ac:dyDescent="0.25">
      <c r="A10" s="103" t="s">
        <v>14</v>
      </c>
      <c r="B10" s="103"/>
      <c r="C10" s="103"/>
      <c r="D10" s="8">
        <f>$D$5</f>
        <v>19.2</v>
      </c>
      <c r="E10" s="38">
        <f>VLOOKUP(D5,E27:F57,2,TRUE)</f>
        <v>4</v>
      </c>
      <c r="G10" s="84"/>
      <c r="H10" s="85"/>
      <c r="I10" s="85"/>
      <c r="J10" s="85"/>
      <c r="K10" s="85"/>
      <c r="L10" s="85"/>
      <c r="M10" s="85"/>
      <c r="N10" s="86"/>
    </row>
    <row r="11" spans="1:14" x14ac:dyDescent="0.25">
      <c r="A11" s="104" t="s">
        <v>15</v>
      </c>
      <c r="B11" s="104"/>
      <c r="C11" s="104"/>
      <c r="D11" s="8">
        <f>$D$5</f>
        <v>19.2</v>
      </c>
      <c r="E11" s="39" t="e">
        <f>VLOOKUP(D5,H27:I57,2,TRUE)</f>
        <v>#N/A</v>
      </c>
      <c r="G11" s="84"/>
      <c r="H11" s="85"/>
      <c r="I11" s="85"/>
      <c r="J11" s="85"/>
      <c r="K11" s="85"/>
      <c r="L11" s="85"/>
      <c r="M11" s="85"/>
      <c r="N11" s="86"/>
    </row>
    <row r="12" spans="1:14" x14ac:dyDescent="0.25">
      <c r="A12" s="105" t="s">
        <v>16</v>
      </c>
      <c r="B12" s="105"/>
      <c r="C12" s="105"/>
      <c r="D12" s="8">
        <f>$D$5</f>
        <v>19.2</v>
      </c>
      <c r="E12" s="40" t="e">
        <f>VLOOKUP(D5,K27:L57,2,TRUE)</f>
        <v>#N/A</v>
      </c>
      <c r="G12" s="84"/>
      <c r="H12" s="85"/>
      <c r="I12" s="85"/>
      <c r="J12" s="85"/>
      <c r="K12" s="85"/>
      <c r="L12" s="85"/>
      <c r="M12" s="85"/>
      <c r="N12" s="86"/>
    </row>
    <row r="13" spans="1:14" x14ac:dyDescent="0.25">
      <c r="A13" s="105" t="s">
        <v>11</v>
      </c>
      <c r="B13" s="105"/>
      <c r="C13" s="105"/>
      <c r="D13" s="8">
        <f>D5</f>
        <v>19.2</v>
      </c>
      <c r="E13" s="40" t="e">
        <f>VLOOKUP(D5,N27:O57,2,TRUE)</f>
        <v>#N/A</v>
      </c>
      <c r="G13" s="84"/>
      <c r="H13" s="85"/>
      <c r="I13" s="85"/>
      <c r="J13" s="85"/>
      <c r="K13" s="85"/>
      <c r="L13" s="85"/>
      <c r="M13" s="85"/>
      <c r="N13" s="86"/>
    </row>
    <row r="14" spans="1:14" x14ac:dyDescent="0.25">
      <c r="G14" s="84"/>
      <c r="H14" s="85"/>
      <c r="I14" s="85"/>
      <c r="J14" s="85"/>
      <c r="K14" s="85"/>
      <c r="L14" s="85"/>
      <c r="M14" s="85"/>
      <c r="N14" s="86"/>
    </row>
    <row r="15" spans="1:14" x14ac:dyDescent="0.25">
      <c r="G15" s="84"/>
      <c r="H15" s="85"/>
      <c r="I15" s="85"/>
      <c r="J15" s="85"/>
      <c r="K15" s="85"/>
      <c r="L15" s="85"/>
      <c r="M15" s="85"/>
      <c r="N15" s="86"/>
    </row>
    <row r="16" spans="1:14" x14ac:dyDescent="0.25">
      <c r="G16" s="84"/>
      <c r="H16" s="85"/>
      <c r="I16" s="85"/>
      <c r="J16" s="85"/>
      <c r="K16" s="85"/>
      <c r="L16" s="85"/>
      <c r="M16" s="85"/>
      <c r="N16" s="86"/>
    </row>
    <row r="17" spans="1:15" x14ac:dyDescent="0.25">
      <c r="G17" s="84"/>
      <c r="H17" s="85"/>
      <c r="I17" s="85"/>
      <c r="J17" s="85"/>
      <c r="K17" s="85"/>
      <c r="L17" s="85"/>
      <c r="M17" s="85"/>
      <c r="N17" s="86"/>
    </row>
    <row r="18" spans="1:15" x14ac:dyDescent="0.25">
      <c r="G18" s="84"/>
      <c r="H18" s="85"/>
      <c r="I18" s="85"/>
      <c r="J18" s="85"/>
      <c r="K18" s="85"/>
      <c r="L18" s="85"/>
      <c r="M18" s="85"/>
      <c r="N18" s="86"/>
    </row>
    <row r="19" spans="1:15" x14ac:dyDescent="0.25">
      <c r="G19" s="84"/>
      <c r="H19" s="85"/>
      <c r="I19" s="85"/>
      <c r="J19" s="85"/>
      <c r="K19" s="85"/>
      <c r="L19" s="85"/>
      <c r="M19" s="85"/>
      <c r="N19" s="86"/>
    </row>
    <row r="20" spans="1:15" x14ac:dyDescent="0.25">
      <c r="G20" s="84"/>
      <c r="H20" s="85"/>
      <c r="I20" s="85"/>
      <c r="J20" s="85"/>
      <c r="K20" s="85"/>
      <c r="L20" s="85"/>
      <c r="M20" s="85"/>
      <c r="N20" s="86"/>
    </row>
    <row r="21" spans="1:15" x14ac:dyDescent="0.25">
      <c r="G21" s="84"/>
      <c r="H21" s="85"/>
      <c r="I21" s="85"/>
      <c r="J21" s="85"/>
      <c r="K21" s="85"/>
      <c r="L21" s="85"/>
      <c r="M21" s="85"/>
      <c r="N21" s="86"/>
    </row>
    <row r="22" spans="1:15" x14ac:dyDescent="0.25">
      <c r="G22" s="84"/>
      <c r="H22" s="85"/>
      <c r="I22" s="85"/>
      <c r="J22" s="85"/>
      <c r="K22" s="85"/>
      <c r="L22" s="85"/>
      <c r="M22" s="85"/>
      <c r="N22" s="86"/>
    </row>
    <row r="23" spans="1:15" x14ac:dyDescent="0.25">
      <c r="G23" s="84"/>
      <c r="H23" s="85"/>
      <c r="I23" s="85"/>
      <c r="J23" s="85"/>
      <c r="K23" s="85"/>
      <c r="L23" s="85"/>
      <c r="M23" s="85"/>
      <c r="N23" s="86"/>
    </row>
    <row r="24" spans="1:15" ht="15.75" thickBot="1" x14ac:dyDescent="0.3">
      <c r="G24" s="87"/>
      <c r="H24" s="88"/>
      <c r="I24" s="88"/>
      <c r="J24" s="88"/>
      <c r="K24" s="88"/>
      <c r="L24" s="88"/>
      <c r="M24" s="88"/>
      <c r="N24" s="89"/>
    </row>
    <row r="26" spans="1:15" x14ac:dyDescent="0.25">
      <c r="A26" s="94" t="s">
        <v>33</v>
      </c>
      <c r="B26" s="95"/>
      <c r="C26"/>
      <c r="D26" s="96" t="s">
        <v>34</v>
      </c>
      <c r="E26" s="97"/>
      <c r="F26"/>
      <c r="G26" s="98" t="s">
        <v>36</v>
      </c>
      <c r="H26" s="99"/>
      <c r="I26"/>
      <c r="J26" s="100" t="s">
        <v>40</v>
      </c>
      <c r="K26" s="101"/>
      <c r="L26"/>
      <c r="M26" s="100" t="s">
        <v>41</v>
      </c>
      <c r="N26" s="101"/>
      <c r="O26"/>
    </row>
    <row r="27" spans="1:15" x14ac:dyDescent="0.25">
      <c r="A27" s="46" t="s">
        <v>3</v>
      </c>
      <c r="B27" s="41" t="s">
        <v>53</v>
      </c>
      <c r="C27"/>
      <c r="D27" s="47" t="s">
        <v>3</v>
      </c>
      <c r="E27" s="32" t="s">
        <v>53</v>
      </c>
      <c r="F27"/>
      <c r="G27" s="48" t="s">
        <v>3</v>
      </c>
      <c r="H27" s="33" t="s">
        <v>53</v>
      </c>
      <c r="I27"/>
      <c r="J27" s="49" t="s">
        <v>3</v>
      </c>
      <c r="K27" s="42" t="s">
        <v>53</v>
      </c>
      <c r="L27"/>
      <c r="M27" s="49" t="s">
        <v>3</v>
      </c>
      <c r="N27" s="42" t="s">
        <v>53</v>
      </c>
      <c r="O27"/>
    </row>
    <row r="28" spans="1:15" x14ac:dyDescent="0.25">
      <c r="A28" s="15">
        <v>1</v>
      </c>
      <c r="B28" s="16" t="s">
        <v>10</v>
      </c>
      <c r="C28" s="17">
        <v>1</v>
      </c>
      <c r="D28" s="15">
        <v>1</v>
      </c>
      <c r="E28" s="16" t="s">
        <v>10</v>
      </c>
      <c r="F28" s="17">
        <v>1</v>
      </c>
      <c r="G28" s="15">
        <v>1</v>
      </c>
      <c r="H28" s="16" t="s">
        <v>10</v>
      </c>
      <c r="I28" s="17">
        <v>1</v>
      </c>
      <c r="J28" s="15">
        <v>1</v>
      </c>
      <c r="K28" s="16" t="s">
        <v>10</v>
      </c>
      <c r="L28" s="17">
        <v>1</v>
      </c>
      <c r="M28" s="15">
        <v>1</v>
      </c>
      <c r="N28" s="16" t="s">
        <v>10</v>
      </c>
      <c r="O28" s="17">
        <v>1</v>
      </c>
    </row>
    <row r="29" spans="1:15" x14ac:dyDescent="0.25">
      <c r="A29" s="15">
        <v>2</v>
      </c>
      <c r="B29" s="16" t="s">
        <v>10</v>
      </c>
      <c r="C29" s="17">
        <v>2</v>
      </c>
      <c r="D29" s="15">
        <v>2</v>
      </c>
      <c r="E29" s="16" t="s">
        <v>10</v>
      </c>
      <c r="F29" s="17">
        <v>2</v>
      </c>
      <c r="G29" s="15">
        <v>2</v>
      </c>
      <c r="H29" s="16" t="s">
        <v>10</v>
      </c>
      <c r="I29" s="17">
        <v>2</v>
      </c>
      <c r="J29" s="15">
        <v>2</v>
      </c>
      <c r="K29" s="16" t="s">
        <v>10</v>
      </c>
      <c r="L29" s="17">
        <v>2</v>
      </c>
      <c r="M29" s="15">
        <v>2</v>
      </c>
      <c r="N29" s="16" t="s">
        <v>10</v>
      </c>
      <c r="O29" s="17">
        <v>2</v>
      </c>
    </row>
    <row r="30" spans="1:15" x14ac:dyDescent="0.25">
      <c r="A30" s="15">
        <v>3</v>
      </c>
      <c r="B30" s="16" t="s">
        <v>10</v>
      </c>
      <c r="C30" s="17">
        <v>3</v>
      </c>
      <c r="D30" s="15">
        <v>3</v>
      </c>
      <c r="E30" s="16" t="s">
        <v>10</v>
      </c>
      <c r="F30" s="17">
        <v>3</v>
      </c>
      <c r="G30" s="15">
        <v>3</v>
      </c>
      <c r="H30" s="16" t="s">
        <v>10</v>
      </c>
      <c r="I30" s="17">
        <v>3</v>
      </c>
      <c r="J30" s="15">
        <v>3</v>
      </c>
      <c r="K30" s="16" t="s">
        <v>10</v>
      </c>
      <c r="L30" s="17">
        <v>3</v>
      </c>
      <c r="M30" s="15">
        <v>3</v>
      </c>
      <c r="N30" s="16" t="s">
        <v>10</v>
      </c>
      <c r="O30" s="17">
        <v>3</v>
      </c>
    </row>
    <row r="31" spans="1:15" x14ac:dyDescent="0.25">
      <c r="A31" s="15">
        <v>4</v>
      </c>
      <c r="B31" s="16">
        <v>7.2</v>
      </c>
      <c r="C31" s="17">
        <v>4</v>
      </c>
      <c r="D31" s="15">
        <v>4</v>
      </c>
      <c r="E31" s="16">
        <v>18</v>
      </c>
      <c r="F31" s="17">
        <v>4</v>
      </c>
      <c r="G31" s="15">
        <v>4</v>
      </c>
      <c r="H31" s="16">
        <v>56.25</v>
      </c>
      <c r="I31" s="17">
        <v>4</v>
      </c>
      <c r="J31" s="15">
        <v>4</v>
      </c>
      <c r="K31" s="16">
        <v>90.75</v>
      </c>
      <c r="L31" s="17">
        <v>4</v>
      </c>
      <c r="M31" s="15">
        <v>4</v>
      </c>
      <c r="N31" s="16">
        <v>46.5</v>
      </c>
      <c r="O31" s="17">
        <v>4</v>
      </c>
    </row>
    <row r="32" spans="1:15" x14ac:dyDescent="0.25">
      <c r="A32" s="15">
        <v>5</v>
      </c>
      <c r="B32" s="16">
        <v>8.18</v>
      </c>
      <c r="C32" s="17">
        <v>5</v>
      </c>
      <c r="D32" s="15">
        <v>5</v>
      </c>
      <c r="E32" s="16">
        <v>25.2</v>
      </c>
      <c r="F32" s="17">
        <v>5</v>
      </c>
      <c r="G32" s="15">
        <v>5</v>
      </c>
      <c r="H32" s="16">
        <v>60</v>
      </c>
      <c r="I32" s="17">
        <v>5</v>
      </c>
      <c r="J32" s="15">
        <v>5</v>
      </c>
      <c r="K32" s="16">
        <v>106.88</v>
      </c>
      <c r="L32" s="17">
        <v>5</v>
      </c>
      <c r="M32" s="15">
        <v>5</v>
      </c>
      <c r="N32" s="16">
        <v>59.74</v>
      </c>
      <c r="O32" s="17">
        <v>5</v>
      </c>
    </row>
    <row r="33" spans="1:15" x14ac:dyDescent="0.25">
      <c r="A33" s="15">
        <v>6</v>
      </c>
      <c r="B33" s="16">
        <v>2.44</v>
      </c>
      <c r="C33" s="17">
        <v>6</v>
      </c>
      <c r="D33" s="15">
        <v>6</v>
      </c>
      <c r="E33" s="16">
        <v>28.8</v>
      </c>
      <c r="F33" s="17">
        <v>6</v>
      </c>
      <c r="G33" s="15">
        <v>6</v>
      </c>
      <c r="H33" s="16">
        <v>72</v>
      </c>
      <c r="I33" s="17">
        <v>6</v>
      </c>
      <c r="J33" s="15">
        <v>6</v>
      </c>
      <c r="K33" s="16">
        <v>133.88</v>
      </c>
      <c r="L33" s="17">
        <v>6</v>
      </c>
      <c r="M33" s="15">
        <v>6</v>
      </c>
      <c r="N33" s="16">
        <v>73.05</v>
      </c>
      <c r="O33" s="17">
        <v>6</v>
      </c>
    </row>
    <row r="34" spans="1:15" x14ac:dyDescent="0.25">
      <c r="A34" s="15">
        <v>7</v>
      </c>
      <c r="B34" s="16">
        <v>9.15</v>
      </c>
      <c r="C34" s="17">
        <v>7</v>
      </c>
      <c r="D34" s="15">
        <v>7</v>
      </c>
      <c r="E34" s="16">
        <v>32.93</v>
      </c>
      <c r="F34" s="17">
        <v>7</v>
      </c>
      <c r="G34" s="15">
        <v>7</v>
      </c>
      <c r="H34" s="16">
        <v>82.5</v>
      </c>
      <c r="I34" s="17">
        <v>7</v>
      </c>
      <c r="J34" s="15">
        <v>7</v>
      </c>
      <c r="K34" s="16">
        <v>148.5</v>
      </c>
      <c r="L34" s="17">
        <v>7</v>
      </c>
      <c r="M34" s="15">
        <v>7</v>
      </c>
      <c r="N34" s="16">
        <v>86.29</v>
      </c>
      <c r="O34" s="17">
        <v>7</v>
      </c>
    </row>
    <row r="35" spans="1:15" x14ac:dyDescent="0.25">
      <c r="A35" s="15">
        <v>8</v>
      </c>
      <c r="B35" s="16">
        <v>11.29</v>
      </c>
      <c r="C35" s="17">
        <v>8</v>
      </c>
      <c r="D35" s="15">
        <v>8</v>
      </c>
      <c r="E35" s="16">
        <v>40.54</v>
      </c>
      <c r="F35" s="17">
        <v>8</v>
      </c>
      <c r="G35" s="15">
        <v>8</v>
      </c>
      <c r="H35" s="16">
        <v>101.25</v>
      </c>
      <c r="I35" s="17">
        <v>8</v>
      </c>
      <c r="J35" s="15">
        <v>8</v>
      </c>
      <c r="K35" s="16">
        <v>167.63</v>
      </c>
      <c r="L35" s="17">
        <v>8</v>
      </c>
      <c r="M35" s="15">
        <v>8</v>
      </c>
      <c r="N35" s="16">
        <v>99.6</v>
      </c>
      <c r="O35" s="17">
        <v>8</v>
      </c>
    </row>
    <row r="36" spans="1:15" x14ac:dyDescent="0.25">
      <c r="A36" s="15">
        <v>9</v>
      </c>
      <c r="B36" s="16">
        <v>12.19</v>
      </c>
      <c r="C36" s="17">
        <v>9</v>
      </c>
      <c r="D36" s="15">
        <v>9</v>
      </c>
      <c r="E36" s="16">
        <v>48.38</v>
      </c>
      <c r="F36" s="17">
        <v>9</v>
      </c>
      <c r="G36" s="15">
        <v>9</v>
      </c>
      <c r="H36" s="16">
        <v>120.94</v>
      </c>
      <c r="I36" s="17">
        <v>9</v>
      </c>
      <c r="J36" s="15">
        <v>9</v>
      </c>
      <c r="K36" s="16">
        <v>199.5</v>
      </c>
      <c r="L36" s="17">
        <v>9</v>
      </c>
      <c r="M36" s="15">
        <v>9</v>
      </c>
      <c r="N36" s="16">
        <v>112.88</v>
      </c>
      <c r="O36" s="17">
        <v>9</v>
      </c>
    </row>
    <row r="37" spans="1:15" x14ac:dyDescent="0.25">
      <c r="A37" s="15">
        <v>10</v>
      </c>
      <c r="B37" s="16">
        <v>13.2</v>
      </c>
      <c r="C37" s="17">
        <v>10</v>
      </c>
      <c r="D37" s="15">
        <v>10</v>
      </c>
      <c r="E37" s="16">
        <v>59.06</v>
      </c>
      <c r="F37" s="17">
        <v>10</v>
      </c>
      <c r="G37" s="15">
        <v>10</v>
      </c>
      <c r="H37" s="16">
        <v>148.13</v>
      </c>
      <c r="I37" s="17">
        <v>10</v>
      </c>
      <c r="J37" s="15">
        <v>10</v>
      </c>
      <c r="K37" s="16">
        <v>234.38</v>
      </c>
      <c r="L37" s="17">
        <v>10</v>
      </c>
      <c r="M37" s="15">
        <v>10</v>
      </c>
      <c r="N37" s="16">
        <v>126.15</v>
      </c>
      <c r="O37" s="17">
        <v>10</v>
      </c>
    </row>
    <row r="38" spans="1:15" x14ac:dyDescent="0.25">
      <c r="A38" s="15">
        <v>11</v>
      </c>
      <c r="B38" s="16">
        <v>14.21</v>
      </c>
      <c r="C38" s="17">
        <v>11</v>
      </c>
      <c r="D38" s="15">
        <v>11</v>
      </c>
      <c r="E38" s="16">
        <v>69.11</v>
      </c>
      <c r="F38" s="17">
        <v>11</v>
      </c>
      <c r="G38" s="15">
        <v>11</v>
      </c>
      <c r="H38" s="16">
        <v>172.5</v>
      </c>
      <c r="I38" s="17">
        <v>11</v>
      </c>
      <c r="J38" s="15">
        <v>11</v>
      </c>
      <c r="K38" s="16">
        <v>273</v>
      </c>
      <c r="L38" s="17">
        <v>11</v>
      </c>
      <c r="M38" s="15">
        <v>11</v>
      </c>
      <c r="N38" s="16">
        <v>139.46</v>
      </c>
      <c r="O38" s="17">
        <v>11</v>
      </c>
    </row>
    <row r="39" spans="1:15" x14ac:dyDescent="0.25">
      <c r="A39" s="15">
        <v>12</v>
      </c>
      <c r="B39" s="16">
        <v>15.23</v>
      </c>
      <c r="C39" s="17">
        <v>12</v>
      </c>
      <c r="D39" s="15">
        <v>12</v>
      </c>
      <c r="E39" s="16">
        <v>81.260000000000005</v>
      </c>
      <c r="F39" s="17">
        <v>12</v>
      </c>
      <c r="G39" s="15">
        <v>12</v>
      </c>
      <c r="H39" s="16">
        <v>202.5</v>
      </c>
      <c r="I39" s="17">
        <v>12</v>
      </c>
      <c r="J39" s="15">
        <v>12</v>
      </c>
      <c r="K39" s="16">
        <v>309.75</v>
      </c>
      <c r="L39" s="17">
        <v>12</v>
      </c>
      <c r="M39" s="15">
        <v>12</v>
      </c>
      <c r="N39" s="16">
        <v>152.74</v>
      </c>
      <c r="O39" s="17">
        <v>12</v>
      </c>
    </row>
    <row r="40" spans="1:15" x14ac:dyDescent="0.25">
      <c r="A40" s="15">
        <v>13</v>
      </c>
      <c r="B40" s="16">
        <v>16.28</v>
      </c>
      <c r="C40" s="17">
        <v>13</v>
      </c>
      <c r="D40" s="15">
        <v>13</v>
      </c>
      <c r="E40" s="16">
        <v>99.75</v>
      </c>
      <c r="F40" s="17">
        <v>13</v>
      </c>
      <c r="G40" s="15">
        <v>13</v>
      </c>
      <c r="H40" s="16">
        <v>249.38</v>
      </c>
      <c r="I40" s="17">
        <v>13</v>
      </c>
      <c r="J40" s="15">
        <v>13</v>
      </c>
      <c r="K40" s="16">
        <v>346.5</v>
      </c>
      <c r="L40" s="17">
        <v>13</v>
      </c>
      <c r="M40" s="15">
        <v>13</v>
      </c>
      <c r="N40" s="16">
        <v>164.36</v>
      </c>
      <c r="O40" s="17">
        <v>13</v>
      </c>
    </row>
    <row r="41" spans="1:15" x14ac:dyDescent="0.25">
      <c r="A41" s="15">
        <v>14</v>
      </c>
      <c r="B41" s="16">
        <v>17.329999999999998</v>
      </c>
      <c r="C41" s="17">
        <v>14</v>
      </c>
      <c r="D41" s="15">
        <v>14</v>
      </c>
      <c r="E41" s="16">
        <v>111.38</v>
      </c>
      <c r="F41" s="17">
        <v>14</v>
      </c>
      <c r="G41" s="15">
        <v>14</v>
      </c>
      <c r="H41" s="16">
        <v>278.44</v>
      </c>
      <c r="I41" s="17">
        <v>14</v>
      </c>
      <c r="J41" s="15">
        <v>14</v>
      </c>
      <c r="K41" s="16">
        <v>383.25</v>
      </c>
      <c r="L41" s="17">
        <v>14</v>
      </c>
      <c r="M41" s="15">
        <v>14</v>
      </c>
      <c r="N41" s="16">
        <v>175.95</v>
      </c>
      <c r="O41" s="17">
        <v>14</v>
      </c>
    </row>
    <row r="42" spans="1:15" x14ac:dyDescent="0.25">
      <c r="A42" s="15">
        <v>15</v>
      </c>
      <c r="B42" s="16">
        <v>17.66</v>
      </c>
      <c r="C42" s="17">
        <v>15</v>
      </c>
      <c r="D42" s="15">
        <v>15</v>
      </c>
      <c r="E42" s="16">
        <v>126.71</v>
      </c>
      <c r="F42" s="17">
        <v>15</v>
      </c>
      <c r="G42" s="15">
        <v>15</v>
      </c>
      <c r="H42" s="16">
        <v>316.76</v>
      </c>
      <c r="I42" s="17">
        <v>15</v>
      </c>
      <c r="J42" s="15">
        <v>15</v>
      </c>
      <c r="K42" s="16">
        <v>420</v>
      </c>
      <c r="L42" s="17">
        <v>15</v>
      </c>
      <c r="M42" s="15">
        <v>15</v>
      </c>
      <c r="N42" s="16">
        <v>187.58</v>
      </c>
      <c r="O42" s="17">
        <v>15</v>
      </c>
    </row>
    <row r="43" spans="1:15" x14ac:dyDescent="0.25">
      <c r="A43" s="15">
        <v>16</v>
      </c>
      <c r="B43" s="16">
        <v>18.71</v>
      </c>
      <c r="C43" s="17">
        <v>16</v>
      </c>
      <c r="D43" s="15">
        <v>16</v>
      </c>
      <c r="E43" s="16">
        <v>135</v>
      </c>
      <c r="F43" s="17">
        <v>16</v>
      </c>
      <c r="G43" s="15">
        <v>16</v>
      </c>
      <c r="H43" s="16">
        <v>337.5</v>
      </c>
      <c r="I43" s="17">
        <v>16</v>
      </c>
      <c r="J43" s="15">
        <v>16</v>
      </c>
      <c r="K43" s="16">
        <v>455.63</v>
      </c>
      <c r="L43" s="17">
        <v>16</v>
      </c>
      <c r="M43" s="15">
        <v>16</v>
      </c>
      <c r="N43" s="16">
        <v>199.2</v>
      </c>
      <c r="O43" s="17">
        <v>16</v>
      </c>
    </row>
    <row r="44" spans="1:15" x14ac:dyDescent="0.25">
      <c r="A44" s="15">
        <v>17</v>
      </c>
      <c r="B44" s="16">
        <v>19.760000000000002</v>
      </c>
      <c r="C44" s="17">
        <v>17</v>
      </c>
      <c r="D44" s="15">
        <v>17</v>
      </c>
      <c r="E44" s="16">
        <v>148.84</v>
      </c>
      <c r="F44" s="17">
        <v>17</v>
      </c>
      <c r="G44" s="15">
        <v>17</v>
      </c>
      <c r="H44" s="16">
        <v>372</v>
      </c>
      <c r="I44" s="17">
        <v>17</v>
      </c>
      <c r="J44" s="15">
        <v>17</v>
      </c>
      <c r="K44" s="16">
        <v>493.13</v>
      </c>
      <c r="L44" s="17">
        <v>17</v>
      </c>
      <c r="M44" s="15">
        <v>17</v>
      </c>
      <c r="N44" s="16">
        <v>210.83</v>
      </c>
      <c r="O44" s="17">
        <v>17</v>
      </c>
    </row>
    <row r="45" spans="1:15" x14ac:dyDescent="0.25">
      <c r="A45" s="15">
        <v>18</v>
      </c>
      <c r="B45" s="16">
        <v>20.63</v>
      </c>
      <c r="C45" s="17">
        <v>18</v>
      </c>
      <c r="D45" s="15">
        <v>18</v>
      </c>
      <c r="E45" s="16">
        <v>161.74</v>
      </c>
      <c r="F45" s="17">
        <v>18</v>
      </c>
      <c r="G45" s="15">
        <v>18</v>
      </c>
      <c r="H45" s="16">
        <v>404.33</v>
      </c>
      <c r="I45" s="17">
        <v>18</v>
      </c>
      <c r="J45" s="15">
        <v>18</v>
      </c>
      <c r="K45" s="16">
        <v>529.5</v>
      </c>
      <c r="L45" s="17">
        <v>18</v>
      </c>
      <c r="M45" s="15">
        <v>18</v>
      </c>
      <c r="N45" s="16">
        <v>222.45</v>
      </c>
      <c r="O45" s="17">
        <v>18</v>
      </c>
    </row>
    <row r="46" spans="1:15" x14ac:dyDescent="0.25">
      <c r="A46" s="15">
        <v>19</v>
      </c>
      <c r="B46" s="16">
        <v>21.86</v>
      </c>
      <c r="C46" s="17">
        <v>19</v>
      </c>
      <c r="D46" s="15">
        <v>19</v>
      </c>
      <c r="E46" s="16">
        <v>170.89</v>
      </c>
      <c r="F46" s="17">
        <v>19</v>
      </c>
      <c r="G46" s="15">
        <v>19</v>
      </c>
      <c r="H46" s="16">
        <v>424.69</v>
      </c>
      <c r="I46" s="17">
        <v>19</v>
      </c>
      <c r="J46" s="15">
        <v>19</v>
      </c>
      <c r="K46" s="16">
        <v>563.63</v>
      </c>
      <c r="L46" s="17">
        <v>19</v>
      </c>
      <c r="M46" s="15">
        <v>19</v>
      </c>
      <c r="N46" s="16">
        <v>232.43</v>
      </c>
      <c r="O46" s="17">
        <v>19</v>
      </c>
    </row>
    <row r="47" spans="1:15" x14ac:dyDescent="0.25">
      <c r="A47" s="15">
        <v>20</v>
      </c>
      <c r="B47" s="16">
        <v>22.91</v>
      </c>
      <c r="C47" s="17">
        <v>20</v>
      </c>
      <c r="D47" s="15">
        <v>20</v>
      </c>
      <c r="E47" s="16">
        <v>176.25</v>
      </c>
      <c r="F47" s="17">
        <v>20</v>
      </c>
      <c r="G47" s="15">
        <v>20</v>
      </c>
      <c r="H47" s="16">
        <v>440.63</v>
      </c>
      <c r="I47" s="17">
        <v>20</v>
      </c>
      <c r="J47" s="15">
        <v>20</v>
      </c>
      <c r="K47" s="16">
        <v>594</v>
      </c>
      <c r="L47" s="17">
        <v>20</v>
      </c>
      <c r="M47" s="15">
        <v>20</v>
      </c>
      <c r="N47" s="16">
        <v>242.4</v>
      </c>
      <c r="O47" s="17">
        <v>20</v>
      </c>
    </row>
    <row r="48" spans="1:15" x14ac:dyDescent="0.25">
      <c r="A48" s="15">
        <v>21</v>
      </c>
      <c r="B48" s="16">
        <v>23.96</v>
      </c>
      <c r="C48" s="17">
        <v>21</v>
      </c>
      <c r="D48" s="15">
        <v>21</v>
      </c>
      <c r="E48" s="16">
        <v>180</v>
      </c>
      <c r="F48" s="17">
        <v>21</v>
      </c>
      <c r="G48" s="15">
        <v>21</v>
      </c>
      <c r="H48" s="16">
        <v>450</v>
      </c>
      <c r="I48" s="17">
        <v>21</v>
      </c>
      <c r="J48" s="15">
        <v>21</v>
      </c>
      <c r="K48" s="16">
        <v>628.5</v>
      </c>
      <c r="L48" s="17">
        <v>21</v>
      </c>
      <c r="M48" s="15">
        <v>21</v>
      </c>
      <c r="N48" s="16">
        <v>252.34</v>
      </c>
      <c r="O48" s="17">
        <v>21</v>
      </c>
    </row>
    <row r="49" spans="1:15" x14ac:dyDescent="0.25">
      <c r="A49" s="15">
        <v>22</v>
      </c>
      <c r="B49" s="16">
        <v>24.98</v>
      </c>
      <c r="C49" s="17">
        <v>22</v>
      </c>
      <c r="D49" s="15">
        <v>22</v>
      </c>
      <c r="E49" s="16">
        <v>182.85</v>
      </c>
      <c r="F49" s="17">
        <v>22</v>
      </c>
      <c r="G49" s="15">
        <v>22</v>
      </c>
      <c r="H49" s="16">
        <v>457.5</v>
      </c>
      <c r="I49" s="17">
        <v>22</v>
      </c>
      <c r="J49" s="15">
        <v>22</v>
      </c>
      <c r="K49" s="16">
        <v>657.75</v>
      </c>
      <c r="L49" s="17">
        <v>22</v>
      </c>
      <c r="M49" s="15">
        <v>22</v>
      </c>
      <c r="N49" s="16">
        <v>262.31</v>
      </c>
      <c r="O49" s="17">
        <v>22</v>
      </c>
    </row>
    <row r="50" spans="1:15" x14ac:dyDescent="0.25">
      <c r="A50" s="15">
        <v>23</v>
      </c>
      <c r="B50" s="16">
        <v>26.06</v>
      </c>
      <c r="C50" s="17">
        <v>23</v>
      </c>
      <c r="D50" s="15">
        <v>23</v>
      </c>
      <c r="E50" s="16">
        <v>184.8</v>
      </c>
      <c r="F50" s="17">
        <v>23</v>
      </c>
      <c r="G50" s="15">
        <v>23</v>
      </c>
      <c r="H50" s="16">
        <v>465</v>
      </c>
      <c r="I50" s="17">
        <v>23</v>
      </c>
      <c r="J50" s="15">
        <v>23</v>
      </c>
      <c r="K50" s="16">
        <v>678</v>
      </c>
      <c r="L50" s="17">
        <v>23</v>
      </c>
      <c r="M50" s="15">
        <v>23</v>
      </c>
      <c r="N50" s="16">
        <v>272.25</v>
      </c>
      <c r="O50" s="17">
        <v>23</v>
      </c>
    </row>
    <row r="51" spans="1:15" x14ac:dyDescent="0.25">
      <c r="A51" s="15">
        <v>24</v>
      </c>
      <c r="B51" s="16">
        <v>27.19</v>
      </c>
      <c r="C51" s="17">
        <v>24</v>
      </c>
      <c r="D51" s="15">
        <v>24</v>
      </c>
      <c r="E51" s="16">
        <v>191.25</v>
      </c>
      <c r="F51" s="17">
        <v>24</v>
      </c>
      <c r="G51" s="15">
        <v>24</v>
      </c>
      <c r="H51" s="16">
        <v>476.25</v>
      </c>
      <c r="I51" s="17">
        <v>24</v>
      </c>
      <c r="J51" s="15">
        <v>24</v>
      </c>
      <c r="K51" s="16">
        <v>721.5</v>
      </c>
      <c r="L51" s="17">
        <v>24</v>
      </c>
      <c r="M51" s="15">
        <v>24</v>
      </c>
      <c r="N51" s="16">
        <v>282.23</v>
      </c>
      <c r="O51" s="17">
        <v>24</v>
      </c>
    </row>
    <row r="52" spans="1:15" x14ac:dyDescent="0.25">
      <c r="A52" s="15">
        <v>25</v>
      </c>
      <c r="B52" s="16">
        <v>28.31</v>
      </c>
      <c r="C52" s="17">
        <v>25</v>
      </c>
      <c r="D52" s="15">
        <v>25</v>
      </c>
      <c r="E52" s="16">
        <v>195</v>
      </c>
      <c r="F52" s="17">
        <v>25</v>
      </c>
      <c r="G52" s="15">
        <v>25</v>
      </c>
      <c r="H52" s="16">
        <v>487.5</v>
      </c>
      <c r="I52" s="17">
        <v>25</v>
      </c>
      <c r="J52" s="15">
        <v>25</v>
      </c>
      <c r="K52" s="16">
        <v>750.75</v>
      </c>
      <c r="L52" s="17">
        <v>25</v>
      </c>
      <c r="M52" s="15">
        <v>25</v>
      </c>
      <c r="N52" s="16">
        <v>292.2</v>
      </c>
      <c r="O52" s="17">
        <v>25</v>
      </c>
    </row>
    <row r="53" spans="1:15" x14ac:dyDescent="0.25">
      <c r="A53" s="15">
        <v>26</v>
      </c>
      <c r="B53" s="16">
        <v>29.44</v>
      </c>
      <c r="C53" s="17">
        <v>26</v>
      </c>
      <c r="D53" s="15">
        <v>26</v>
      </c>
      <c r="E53" s="16">
        <v>200.63</v>
      </c>
      <c r="F53" s="17">
        <v>26</v>
      </c>
      <c r="G53" s="15">
        <v>26</v>
      </c>
      <c r="H53" s="16">
        <v>501.56</v>
      </c>
      <c r="I53" s="17">
        <v>26</v>
      </c>
      <c r="J53" s="15">
        <v>26</v>
      </c>
      <c r="K53" s="16">
        <v>781.5</v>
      </c>
      <c r="L53" s="17">
        <v>26</v>
      </c>
      <c r="M53" s="15">
        <v>26</v>
      </c>
      <c r="N53" s="16">
        <v>302.14</v>
      </c>
      <c r="O53" s="17">
        <v>26</v>
      </c>
    </row>
    <row r="54" spans="1:15" x14ac:dyDescent="0.25">
      <c r="A54" s="15">
        <v>27</v>
      </c>
      <c r="B54" s="16">
        <v>32.29</v>
      </c>
      <c r="C54" s="17">
        <v>27</v>
      </c>
      <c r="D54" s="15">
        <v>27</v>
      </c>
      <c r="E54" s="16">
        <v>204.38</v>
      </c>
      <c r="F54" s="17">
        <v>27</v>
      </c>
      <c r="G54" s="15">
        <v>27</v>
      </c>
      <c r="H54" s="16">
        <v>510.94</v>
      </c>
      <c r="I54" s="17">
        <v>27</v>
      </c>
      <c r="J54" s="15">
        <v>27</v>
      </c>
      <c r="K54" s="16">
        <v>808.5</v>
      </c>
      <c r="L54" s="17">
        <v>27</v>
      </c>
      <c r="M54" s="15">
        <v>27</v>
      </c>
      <c r="N54" s="16">
        <v>312.11</v>
      </c>
      <c r="O54" s="17">
        <v>27</v>
      </c>
    </row>
    <row r="55" spans="1:15" x14ac:dyDescent="0.25">
      <c r="A55" s="15">
        <v>28</v>
      </c>
      <c r="B55" s="16">
        <v>33.409999999999997</v>
      </c>
      <c r="C55" s="17">
        <v>28</v>
      </c>
      <c r="D55" s="15">
        <v>28</v>
      </c>
      <c r="E55" s="16">
        <v>216</v>
      </c>
      <c r="F55" s="17">
        <v>28</v>
      </c>
      <c r="G55" s="15">
        <v>28</v>
      </c>
      <c r="H55" s="16">
        <v>540</v>
      </c>
      <c r="I55" s="17">
        <v>28</v>
      </c>
      <c r="J55" s="15">
        <v>28</v>
      </c>
      <c r="K55" s="16">
        <v>840.75</v>
      </c>
      <c r="L55" s="17">
        <v>28</v>
      </c>
      <c r="M55" s="15">
        <v>28</v>
      </c>
      <c r="N55" s="16">
        <v>322.05</v>
      </c>
      <c r="O55" s="17">
        <v>28</v>
      </c>
    </row>
    <row r="56" spans="1:15" x14ac:dyDescent="0.25">
      <c r="A56" s="15">
        <v>29</v>
      </c>
      <c r="B56" s="16">
        <v>35.700000000000003</v>
      </c>
      <c r="C56" s="17">
        <v>29</v>
      </c>
      <c r="D56" s="15">
        <v>29</v>
      </c>
      <c r="E56" s="16">
        <v>217.5</v>
      </c>
      <c r="F56" s="17">
        <v>29</v>
      </c>
      <c r="G56" s="15">
        <v>29</v>
      </c>
      <c r="H56" s="16">
        <v>547.5</v>
      </c>
      <c r="I56" s="17">
        <v>29</v>
      </c>
      <c r="J56" s="15">
        <v>29</v>
      </c>
      <c r="K56" s="16">
        <v>852.38</v>
      </c>
      <c r="L56" s="17">
        <v>29</v>
      </c>
      <c r="M56" s="15">
        <v>29</v>
      </c>
      <c r="N56" s="16">
        <v>332.03</v>
      </c>
      <c r="O56" s="17">
        <v>29</v>
      </c>
    </row>
    <row r="57" spans="1:15" x14ac:dyDescent="0.25">
      <c r="A57" s="15">
        <v>30</v>
      </c>
      <c r="B57" s="16">
        <v>37.39</v>
      </c>
      <c r="C57" s="17">
        <v>30</v>
      </c>
      <c r="D57" s="15">
        <v>30</v>
      </c>
      <c r="E57" s="16">
        <v>223.13</v>
      </c>
      <c r="F57" s="17">
        <v>30</v>
      </c>
      <c r="G57" s="15">
        <v>30</v>
      </c>
      <c r="H57" s="16">
        <v>556.88</v>
      </c>
      <c r="I57" s="17">
        <v>30</v>
      </c>
      <c r="J57" s="15">
        <v>30</v>
      </c>
      <c r="K57" s="16">
        <v>874.5</v>
      </c>
      <c r="L57" s="17">
        <v>30</v>
      </c>
      <c r="M57" s="15">
        <v>30</v>
      </c>
      <c r="N57" s="16">
        <v>342</v>
      </c>
      <c r="O57" s="17">
        <v>30</v>
      </c>
    </row>
  </sheetData>
  <sheetProtection algorithmName="SHA-512" hashValue="D321jAN+c8ZdncyV17QggT/qJWAJMkRlvKxZBfwfkB0Qe3i8DSIw1IaXxjeBklp9MNTAh4pLbr9sgVHUaAmg/A==" saltValue="0mENr9iNYlwzKKUy75B1Yw==" spinCount="100000" sheet="1" objects="1" scenarios="1"/>
  <mergeCells count="21">
    <mergeCell ref="G5:N5"/>
    <mergeCell ref="G6:N24"/>
    <mergeCell ref="A1:D1"/>
    <mergeCell ref="A2:C2"/>
    <mergeCell ref="A3:C3"/>
    <mergeCell ref="G2:M2"/>
    <mergeCell ref="G3:M3"/>
    <mergeCell ref="A8:C8"/>
    <mergeCell ref="A7:E7"/>
    <mergeCell ref="A9:C9"/>
    <mergeCell ref="A4:C4"/>
    <mergeCell ref="A5:C5"/>
    <mergeCell ref="A10:C10"/>
    <mergeCell ref="A11:C11"/>
    <mergeCell ref="J26:K26"/>
    <mergeCell ref="M26:N26"/>
    <mergeCell ref="A12:C12"/>
    <mergeCell ref="A13:C13"/>
    <mergeCell ref="A26:B26"/>
    <mergeCell ref="D26:E26"/>
    <mergeCell ref="G26:H26"/>
  </mergeCells>
  <conditionalFormatting sqref="E9:E13">
    <cfRule type="cellIs" dxfId="16" priority="1" operator="equal">
      <formula>30</formula>
    </cfRule>
    <cfRule type="cellIs" dxfId="15" priority="2" operator="equal">
      <formula>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20CB-1DC8-48F8-913D-6D6CDB45312F}">
  <dimension ref="A1:R57"/>
  <sheetViews>
    <sheetView topLeftCell="A15" zoomScaleNormal="100" workbookViewId="0">
      <selection activeCell="O50" sqref="O50"/>
    </sheetView>
  </sheetViews>
  <sheetFormatPr baseColWidth="10" defaultRowHeight="15" x14ac:dyDescent="0.25"/>
  <cols>
    <col min="1" max="1" width="13" style="1" bestFit="1" customWidth="1"/>
    <col min="2" max="2" width="18.7109375" style="1" bestFit="1" customWidth="1"/>
    <col min="3" max="3" width="12.5703125" style="1" bestFit="1" customWidth="1"/>
    <col min="4" max="4" width="17.85546875" style="1" bestFit="1" customWidth="1"/>
    <col min="5" max="5" width="18.7109375" style="1" bestFit="1" customWidth="1"/>
    <col min="6" max="6" width="13" style="1" bestFit="1" customWidth="1"/>
    <col min="7" max="7" width="13" style="1" customWidth="1"/>
    <col min="8" max="8" width="18.7109375" style="1" bestFit="1" customWidth="1"/>
    <col min="9" max="10" width="13" style="1" bestFit="1" customWidth="1"/>
    <col min="11" max="11" width="18.7109375" style="1" bestFit="1" customWidth="1"/>
    <col min="12" max="13" width="13" style="1" bestFit="1" customWidth="1"/>
    <col min="14" max="14" width="18.7109375" style="1" bestFit="1" customWidth="1"/>
    <col min="15" max="16" width="13" style="1" bestFit="1" customWidth="1"/>
    <col min="17" max="17" width="18.7109375" style="1" bestFit="1" customWidth="1"/>
    <col min="18" max="18" width="13" style="1" bestFit="1" customWidth="1"/>
    <col min="19" max="19" width="12.5703125" style="1" customWidth="1"/>
    <col min="20" max="20" width="14.42578125" style="1" bestFit="1" customWidth="1"/>
    <col min="21" max="21" width="13" style="1" bestFit="1" customWidth="1"/>
    <col min="22" max="16384" width="11.42578125" style="1"/>
  </cols>
  <sheetData>
    <row r="1" spans="1:15" x14ac:dyDescent="0.25">
      <c r="A1" s="71" t="s">
        <v>1</v>
      </c>
      <c r="B1" s="71"/>
      <c r="C1" s="71"/>
      <c r="D1" s="71"/>
      <c r="G1" s="18" t="s">
        <v>35</v>
      </c>
      <c r="H1"/>
      <c r="I1"/>
      <c r="J1"/>
      <c r="K1"/>
      <c r="L1"/>
      <c r="M1"/>
      <c r="N1"/>
    </row>
    <row r="2" spans="1:15" x14ac:dyDescent="0.25">
      <c r="A2" s="72" t="s">
        <v>0</v>
      </c>
      <c r="B2" s="72"/>
      <c r="C2" s="72"/>
      <c r="D2" s="2">
        <v>4.8</v>
      </c>
      <c r="G2" s="91" t="s">
        <v>7</v>
      </c>
      <c r="H2" s="92"/>
      <c r="I2" s="92"/>
      <c r="J2" s="92"/>
      <c r="K2" s="92"/>
      <c r="L2" s="92"/>
      <c r="M2" s="93"/>
      <c r="N2" s="19"/>
    </row>
    <row r="3" spans="1:15" x14ac:dyDescent="0.25">
      <c r="A3" s="72" t="s">
        <v>54</v>
      </c>
      <c r="B3" s="72"/>
      <c r="C3" s="72"/>
      <c r="D3" s="2">
        <v>4</v>
      </c>
      <c r="G3" s="91" t="s">
        <v>39</v>
      </c>
      <c r="H3" s="92"/>
      <c r="I3" s="92"/>
      <c r="J3" s="92"/>
      <c r="K3" s="92"/>
      <c r="L3" s="92"/>
      <c r="M3" s="93"/>
      <c r="N3" s="20"/>
    </row>
    <row r="4" spans="1:15" ht="15.75" thickBot="1" x14ac:dyDescent="0.3">
      <c r="A4" s="72" t="s">
        <v>55</v>
      </c>
      <c r="B4" s="72"/>
      <c r="C4" s="72"/>
      <c r="D4" s="2">
        <v>1.92</v>
      </c>
      <c r="G4"/>
      <c r="H4"/>
      <c r="I4"/>
      <c r="J4"/>
      <c r="K4"/>
      <c r="L4"/>
      <c r="M4"/>
      <c r="N4"/>
    </row>
    <row r="5" spans="1:15" x14ac:dyDescent="0.25">
      <c r="A5" s="75" t="s">
        <v>58</v>
      </c>
      <c r="B5" s="75"/>
      <c r="C5" s="75"/>
      <c r="D5" s="9">
        <f>D2*D3*D4/10</f>
        <v>3.6863999999999999</v>
      </c>
      <c r="G5" s="76" t="s">
        <v>50</v>
      </c>
      <c r="H5" s="77"/>
      <c r="I5" s="77"/>
      <c r="J5" s="77"/>
      <c r="K5" s="77"/>
      <c r="L5" s="77"/>
      <c r="M5" s="77"/>
      <c r="N5" s="78"/>
    </row>
    <row r="6" spans="1:15" x14ac:dyDescent="0.25">
      <c r="G6" s="62" t="s">
        <v>66</v>
      </c>
      <c r="H6" s="85"/>
      <c r="I6" s="85"/>
      <c r="J6" s="85"/>
      <c r="K6" s="85"/>
      <c r="L6" s="85"/>
      <c r="M6" s="85"/>
      <c r="N6" s="86"/>
      <c r="O6" s="1">
        <v>1</v>
      </c>
    </row>
    <row r="7" spans="1:15" x14ac:dyDescent="0.25">
      <c r="A7" s="71" t="s">
        <v>6</v>
      </c>
      <c r="B7" s="71"/>
      <c r="C7" s="71"/>
      <c r="D7" s="71"/>
      <c r="E7" s="71"/>
      <c r="G7" s="84"/>
      <c r="H7" s="85"/>
      <c r="I7" s="85"/>
      <c r="J7" s="85"/>
      <c r="K7" s="85"/>
      <c r="L7" s="85"/>
      <c r="M7" s="85"/>
      <c r="N7" s="86"/>
    </row>
    <row r="8" spans="1:15" x14ac:dyDescent="0.25">
      <c r="A8" s="90" t="s">
        <v>2</v>
      </c>
      <c r="B8" s="90"/>
      <c r="C8" s="90"/>
      <c r="D8" s="10" t="s">
        <v>53</v>
      </c>
      <c r="E8" s="10" t="s">
        <v>3</v>
      </c>
      <c r="G8" s="84"/>
      <c r="H8" s="85"/>
      <c r="I8" s="85"/>
      <c r="J8" s="85"/>
      <c r="K8" s="85"/>
      <c r="L8" s="85"/>
      <c r="M8" s="85"/>
      <c r="N8" s="86"/>
    </row>
    <row r="9" spans="1:15" x14ac:dyDescent="0.25">
      <c r="A9" s="107" t="s">
        <v>17</v>
      </c>
      <c r="B9" s="107"/>
      <c r="C9" s="107"/>
      <c r="D9" s="8">
        <f>$D$5</f>
        <v>3.6863999999999999</v>
      </c>
      <c r="E9" s="45">
        <f>VLOOKUP(D5,B27:C57,2,TRUE)</f>
        <v>27</v>
      </c>
      <c r="G9" s="84"/>
      <c r="H9" s="85"/>
      <c r="I9" s="85"/>
      <c r="J9" s="85"/>
      <c r="K9" s="85"/>
      <c r="L9" s="85"/>
      <c r="M9" s="85"/>
      <c r="N9" s="86"/>
    </row>
    <row r="10" spans="1:15" x14ac:dyDescent="0.25">
      <c r="A10" s="103" t="s">
        <v>18</v>
      </c>
      <c r="B10" s="103"/>
      <c r="C10" s="103"/>
      <c r="D10" s="8">
        <f>$D$5</f>
        <v>3.6863999999999999</v>
      </c>
      <c r="E10" s="38">
        <f>VLOOKUP(D5,E27:F57,2,TRUE)</f>
        <v>7</v>
      </c>
      <c r="G10" s="84"/>
      <c r="H10" s="85"/>
      <c r="I10" s="85"/>
      <c r="J10" s="85"/>
      <c r="K10" s="85"/>
      <c r="L10" s="85"/>
      <c r="M10" s="85"/>
      <c r="N10" s="86"/>
    </row>
    <row r="11" spans="1:15" x14ac:dyDescent="0.25">
      <c r="A11" s="104" t="s">
        <v>19</v>
      </c>
      <c r="B11" s="104"/>
      <c r="C11" s="104"/>
      <c r="D11" s="8">
        <f>$D$5</f>
        <v>3.6863999999999999</v>
      </c>
      <c r="E11" s="39" t="e">
        <f>VLOOKUP(D5,H27:I57,2,TRUE)</f>
        <v>#N/A</v>
      </c>
      <c r="G11" s="84"/>
      <c r="H11" s="85"/>
      <c r="I11" s="85"/>
      <c r="J11" s="85"/>
      <c r="K11" s="85"/>
      <c r="L11" s="85"/>
      <c r="M11" s="85"/>
      <c r="N11" s="86"/>
    </row>
    <row r="12" spans="1:15" x14ac:dyDescent="0.25">
      <c r="A12" s="105" t="s">
        <v>20</v>
      </c>
      <c r="B12" s="105"/>
      <c r="C12" s="105"/>
      <c r="D12" s="8">
        <f>$D$5</f>
        <v>3.6863999999999999</v>
      </c>
      <c r="E12" s="40" t="e">
        <f>VLOOKUP(D5,K27:L57,2,TRUE)</f>
        <v>#N/A</v>
      </c>
      <c r="G12" s="84"/>
      <c r="H12" s="85"/>
      <c r="I12" s="85"/>
      <c r="J12" s="85"/>
      <c r="K12" s="85"/>
      <c r="L12" s="85"/>
      <c r="M12" s="85"/>
      <c r="N12" s="86"/>
    </row>
    <row r="13" spans="1:15" x14ac:dyDescent="0.25">
      <c r="A13" s="105" t="s">
        <v>21</v>
      </c>
      <c r="B13" s="105"/>
      <c r="C13" s="105"/>
      <c r="D13" s="8">
        <f>D5</f>
        <v>3.6863999999999999</v>
      </c>
      <c r="E13" s="40" t="e">
        <f>VLOOKUP(D5,N27:O57,2,TRUE)</f>
        <v>#N/A</v>
      </c>
      <c r="G13" s="84"/>
      <c r="H13" s="85"/>
      <c r="I13" s="85"/>
      <c r="J13" s="85"/>
      <c r="K13" s="85"/>
      <c r="L13" s="85"/>
      <c r="M13" s="85"/>
      <c r="N13" s="86"/>
    </row>
    <row r="14" spans="1:15" x14ac:dyDescent="0.25">
      <c r="A14" s="68" t="s">
        <v>12</v>
      </c>
      <c r="B14" s="68"/>
      <c r="C14" s="68"/>
      <c r="D14" s="8">
        <f>D5</f>
        <v>3.6863999999999999</v>
      </c>
      <c r="E14" s="11" t="e">
        <f>VLOOKUP(D5,Q27:R57,2,TRUE)</f>
        <v>#N/A</v>
      </c>
      <c r="G14" s="84"/>
      <c r="H14" s="85"/>
      <c r="I14" s="85"/>
      <c r="J14" s="85"/>
      <c r="K14" s="85"/>
      <c r="L14" s="85"/>
      <c r="M14" s="85"/>
      <c r="N14" s="86"/>
    </row>
    <row r="15" spans="1:15" x14ac:dyDescent="0.25">
      <c r="G15" s="84"/>
      <c r="H15" s="85"/>
      <c r="I15" s="85"/>
      <c r="J15" s="85"/>
      <c r="K15" s="85"/>
      <c r="L15" s="85"/>
      <c r="M15" s="85"/>
      <c r="N15" s="86"/>
    </row>
    <row r="16" spans="1:15" x14ac:dyDescent="0.25">
      <c r="G16" s="84"/>
      <c r="H16" s="85"/>
      <c r="I16" s="85"/>
      <c r="J16" s="85"/>
      <c r="K16" s="85"/>
      <c r="L16" s="85"/>
      <c r="M16" s="85"/>
      <c r="N16" s="86"/>
    </row>
    <row r="17" spans="1:18" x14ac:dyDescent="0.25">
      <c r="G17" s="84"/>
      <c r="H17" s="85"/>
      <c r="I17" s="85"/>
      <c r="J17" s="85"/>
      <c r="K17" s="85"/>
      <c r="L17" s="85"/>
      <c r="M17" s="85"/>
      <c r="N17" s="86"/>
    </row>
    <row r="18" spans="1:18" x14ac:dyDescent="0.25">
      <c r="G18" s="84"/>
      <c r="H18" s="85"/>
      <c r="I18" s="85"/>
      <c r="J18" s="85"/>
      <c r="K18" s="85"/>
      <c r="L18" s="85"/>
      <c r="M18" s="85"/>
      <c r="N18" s="86"/>
    </row>
    <row r="19" spans="1:18" x14ac:dyDescent="0.25">
      <c r="G19" s="84"/>
      <c r="H19" s="85"/>
      <c r="I19" s="85"/>
      <c r="J19" s="85"/>
      <c r="K19" s="85"/>
      <c r="L19" s="85"/>
      <c r="M19" s="85"/>
      <c r="N19" s="86"/>
    </row>
    <row r="20" spans="1:18" x14ac:dyDescent="0.25">
      <c r="G20" s="84"/>
      <c r="H20" s="85"/>
      <c r="I20" s="85"/>
      <c r="J20" s="85"/>
      <c r="K20" s="85"/>
      <c r="L20" s="85"/>
      <c r="M20" s="85"/>
      <c r="N20" s="86"/>
    </row>
    <row r="21" spans="1:18" x14ac:dyDescent="0.25">
      <c r="G21" s="84"/>
      <c r="H21" s="85"/>
      <c r="I21" s="85"/>
      <c r="J21" s="85"/>
      <c r="K21" s="85"/>
      <c r="L21" s="85"/>
      <c r="M21" s="85"/>
      <c r="N21" s="86"/>
    </row>
    <row r="22" spans="1:18" x14ac:dyDescent="0.25">
      <c r="G22" s="84"/>
      <c r="H22" s="85"/>
      <c r="I22" s="85"/>
      <c r="J22" s="85"/>
      <c r="K22" s="85"/>
      <c r="L22" s="85"/>
      <c r="M22" s="85"/>
      <c r="N22" s="86"/>
    </row>
    <row r="23" spans="1:18" x14ac:dyDescent="0.25">
      <c r="G23" s="84"/>
      <c r="H23" s="85"/>
      <c r="I23" s="85"/>
      <c r="J23" s="85"/>
      <c r="K23" s="85"/>
      <c r="L23" s="85"/>
      <c r="M23" s="85"/>
      <c r="N23" s="86"/>
    </row>
    <row r="24" spans="1:18" ht="15.75" thickBot="1" x14ac:dyDescent="0.3">
      <c r="G24" s="87"/>
      <c r="H24" s="88"/>
      <c r="I24" s="88"/>
      <c r="J24" s="88"/>
      <c r="K24" s="88"/>
      <c r="L24" s="88"/>
      <c r="M24" s="88"/>
      <c r="N24" s="89"/>
    </row>
    <row r="25" spans="1:18" x14ac:dyDescent="0.25">
      <c r="G25" s="4"/>
      <c r="H25" s="4"/>
      <c r="I25" s="4"/>
      <c r="J25" s="4"/>
      <c r="K25" s="4"/>
      <c r="L25" s="4"/>
      <c r="M25" s="4"/>
      <c r="N25" s="4"/>
    </row>
    <row r="26" spans="1:18" x14ac:dyDescent="0.25">
      <c r="A26" s="110" t="s">
        <v>33</v>
      </c>
      <c r="B26" s="110"/>
      <c r="C26"/>
      <c r="D26" s="96" t="s">
        <v>34</v>
      </c>
      <c r="E26" s="97"/>
      <c r="F26"/>
      <c r="G26" s="98" t="s">
        <v>36</v>
      </c>
      <c r="H26" s="99"/>
      <c r="I26"/>
      <c r="J26" s="100" t="s">
        <v>40</v>
      </c>
      <c r="K26" s="101"/>
      <c r="L26"/>
      <c r="M26" s="100" t="s">
        <v>42</v>
      </c>
      <c r="N26" s="101"/>
      <c r="O26"/>
      <c r="P26" s="108" t="s">
        <v>43</v>
      </c>
      <c r="Q26" s="109"/>
      <c r="R26"/>
    </row>
    <row r="27" spans="1:18" x14ac:dyDescent="0.25">
      <c r="A27" s="41" t="s">
        <v>3</v>
      </c>
      <c r="B27" s="41" t="s">
        <v>53</v>
      </c>
      <c r="C27"/>
      <c r="D27" s="47" t="s">
        <v>3</v>
      </c>
      <c r="E27" s="32" t="s">
        <v>53</v>
      </c>
      <c r="F27"/>
      <c r="G27" s="48" t="s">
        <v>3</v>
      </c>
      <c r="H27" s="33" t="s">
        <v>53</v>
      </c>
      <c r="I27"/>
      <c r="J27" s="49" t="s">
        <v>3</v>
      </c>
      <c r="K27" s="49" t="s">
        <v>53</v>
      </c>
      <c r="L27"/>
      <c r="M27" s="49" t="s">
        <v>3</v>
      </c>
      <c r="N27" s="42" t="s">
        <v>53</v>
      </c>
      <c r="O27"/>
      <c r="P27" s="50" t="s">
        <v>3</v>
      </c>
      <c r="Q27" s="51" t="s">
        <v>53</v>
      </c>
      <c r="R27"/>
    </row>
    <row r="28" spans="1:18" x14ac:dyDescent="0.25">
      <c r="A28" s="15">
        <v>1</v>
      </c>
      <c r="B28" s="16" t="s">
        <v>10</v>
      </c>
      <c r="C28" s="17">
        <v>1</v>
      </c>
      <c r="D28" s="15">
        <v>1</v>
      </c>
      <c r="E28" s="16" t="s">
        <v>10</v>
      </c>
      <c r="F28" s="17">
        <v>1</v>
      </c>
      <c r="G28" s="15">
        <v>1</v>
      </c>
      <c r="H28" s="16" t="s">
        <v>10</v>
      </c>
      <c r="I28" s="17">
        <v>1</v>
      </c>
      <c r="J28" s="52">
        <v>1</v>
      </c>
      <c r="K28" s="16" t="s">
        <v>10</v>
      </c>
      <c r="L28" s="17">
        <v>1</v>
      </c>
      <c r="M28" s="15">
        <v>1</v>
      </c>
      <c r="N28" s="16" t="s">
        <v>10</v>
      </c>
      <c r="O28" s="17">
        <v>1</v>
      </c>
      <c r="P28" s="15">
        <v>1</v>
      </c>
      <c r="Q28" s="16" t="s">
        <v>10</v>
      </c>
      <c r="R28" s="17">
        <v>1</v>
      </c>
    </row>
    <row r="29" spans="1:18" x14ac:dyDescent="0.25">
      <c r="A29" s="15">
        <v>2</v>
      </c>
      <c r="B29" s="16" t="s">
        <v>10</v>
      </c>
      <c r="C29" s="17">
        <v>2</v>
      </c>
      <c r="D29" s="15">
        <v>2</v>
      </c>
      <c r="E29" s="16" t="s">
        <v>10</v>
      </c>
      <c r="F29" s="17">
        <v>2</v>
      </c>
      <c r="G29" s="15">
        <v>2</v>
      </c>
      <c r="H29" s="16" t="s">
        <v>10</v>
      </c>
      <c r="I29" s="17">
        <v>2</v>
      </c>
      <c r="J29" s="52">
        <v>2</v>
      </c>
      <c r="K29" s="16" t="s">
        <v>10</v>
      </c>
      <c r="L29" s="17">
        <v>2</v>
      </c>
      <c r="M29" s="15">
        <v>2</v>
      </c>
      <c r="N29" s="16" t="s">
        <v>10</v>
      </c>
      <c r="O29" s="17">
        <v>2</v>
      </c>
      <c r="P29" s="15">
        <v>2</v>
      </c>
      <c r="Q29" s="16" t="s">
        <v>10</v>
      </c>
      <c r="R29" s="17">
        <v>2</v>
      </c>
    </row>
    <row r="30" spans="1:18" x14ac:dyDescent="0.25">
      <c r="A30" s="15">
        <v>3</v>
      </c>
      <c r="B30" s="16" t="s">
        <v>10</v>
      </c>
      <c r="C30" s="17">
        <v>3</v>
      </c>
      <c r="D30" s="15">
        <v>3</v>
      </c>
      <c r="E30" s="16" t="s">
        <v>10</v>
      </c>
      <c r="F30" s="17">
        <v>3</v>
      </c>
      <c r="G30" s="15">
        <v>3</v>
      </c>
      <c r="H30" s="16" t="s">
        <v>10</v>
      </c>
      <c r="I30" s="17">
        <v>3</v>
      </c>
      <c r="J30" s="52">
        <v>3</v>
      </c>
      <c r="K30" s="16" t="s">
        <v>10</v>
      </c>
      <c r="L30" s="17">
        <v>3</v>
      </c>
      <c r="M30" s="15">
        <v>3</v>
      </c>
      <c r="N30" s="16" t="s">
        <v>10</v>
      </c>
      <c r="O30" s="17">
        <v>3</v>
      </c>
      <c r="P30" s="15">
        <v>3</v>
      </c>
      <c r="Q30" s="16" t="s">
        <v>10</v>
      </c>
      <c r="R30" s="17">
        <v>3</v>
      </c>
    </row>
    <row r="31" spans="1:18" x14ac:dyDescent="0.25">
      <c r="A31" s="15">
        <v>4</v>
      </c>
      <c r="B31" s="16">
        <v>0.8</v>
      </c>
      <c r="C31" s="17">
        <v>4</v>
      </c>
      <c r="D31" s="15">
        <v>4</v>
      </c>
      <c r="E31" s="16">
        <v>1.99</v>
      </c>
      <c r="F31" s="17">
        <v>4</v>
      </c>
      <c r="G31" s="15">
        <v>4</v>
      </c>
      <c r="H31" s="16">
        <v>6.11</v>
      </c>
      <c r="I31" s="17">
        <v>4</v>
      </c>
      <c r="J31" s="52">
        <v>4</v>
      </c>
      <c r="K31" s="16">
        <v>9.9600000000000009</v>
      </c>
      <c r="L31" s="17">
        <v>4</v>
      </c>
      <c r="M31" s="15">
        <v>4</v>
      </c>
      <c r="N31" s="16">
        <v>5.81</v>
      </c>
      <c r="O31" s="17">
        <v>4</v>
      </c>
      <c r="P31" s="15">
        <v>4</v>
      </c>
      <c r="Q31" s="16">
        <v>12.71</v>
      </c>
      <c r="R31" s="17">
        <v>4</v>
      </c>
    </row>
    <row r="32" spans="1:18" x14ac:dyDescent="0.25">
      <c r="A32" s="15">
        <v>5</v>
      </c>
      <c r="B32" s="16">
        <v>0.91</v>
      </c>
      <c r="C32" s="17">
        <v>5</v>
      </c>
      <c r="D32" s="15">
        <v>5</v>
      </c>
      <c r="E32" s="16">
        <v>2.79</v>
      </c>
      <c r="F32" s="17">
        <v>5</v>
      </c>
      <c r="G32" s="15">
        <v>5</v>
      </c>
      <c r="H32" s="16">
        <v>6.98</v>
      </c>
      <c r="I32" s="17">
        <v>5</v>
      </c>
      <c r="J32" s="52">
        <v>5</v>
      </c>
      <c r="K32" s="16">
        <v>11.62</v>
      </c>
      <c r="L32" s="17">
        <v>5</v>
      </c>
      <c r="M32" s="15">
        <v>5</v>
      </c>
      <c r="N32" s="16">
        <v>7.47</v>
      </c>
      <c r="O32" s="17">
        <v>5</v>
      </c>
      <c r="P32" s="15">
        <v>5</v>
      </c>
      <c r="Q32" s="16">
        <v>14.84</v>
      </c>
      <c r="R32" s="17">
        <v>5</v>
      </c>
    </row>
    <row r="33" spans="1:18" x14ac:dyDescent="0.25">
      <c r="A33" s="15">
        <v>6</v>
      </c>
      <c r="B33" s="16">
        <v>1.02</v>
      </c>
      <c r="C33" s="17">
        <v>6</v>
      </c>
      <c r="D33" s="15">
        <v>6</v>
      </c>
      <c r="E33" s="16">
        <v>3.19</v>
      </c>
      <c r="F33" s="17">
        <v>6</v>
      </c>
      <c r="G33" s="15">
        <v>6</v>
      </c>
      <c r="H33" s="16">
        <v>7.97</v>
      </c>
      <c r="I33" s="17">
        <v>6</v>
      </c>
      <c r="J33" s="52">
        <v>6</v>
      </c>
      <c r="K33" s="16">
        <v>14.53</v>
      </c>
      <c r="L33" s="17">
        <v>6</v>
      </c>
      <c r="M33" s="15">
        <v>6</v>
      </c>
      <c r="N33" s="16">
        <v>9.1300000000000008</v>
      </c>
      <c r="O33" s="17">
        <v>6</v>
      </c>
      <c r="P33" s="15">
        <v>6</v>
      </c>
      <c r="Q33" s="16">
        <v>18.54</v>
      </c>
      <c r="R33" s="17">
        <v>6</v>
      </c>
    </row>
    <row r="34" spans="1:18" x14ac:dyDescent="0.25">
      <c r="A34" s="15">
        <v>7</v>
      </c>
      <c r="B34" s="16">
        <v>1.1299999999999999</v>
      </c>
      <c r="C34" s="17">
        <v>7</v>
      </c>
      <c r="D34" s="15">
        <v>7</v>
      </c>
      <c r="E34" s="16">
        <v>3.64</v>
      </c>
      <c r="F34" s="17">
        <v>7</v>
      </c>
      <c r="G34" s="15">
        <v>7</v>
      </c>
      <c r="H34" s="16">
        <v>9.11</v>
      </c>
      <c r="I34" s="17">
        <v>7</v>
      </c>
      <c r="J34" s="52">
        <v>7</v>
      </c>
      <c r="K34" s="16">
        <v>16.190000000000001</v>
      </c>
      <c r="L34" s="17">
        <v>7</v>
      </c>
      <c r="M34" s="15">
        <v>7</v>
      </c>
      <c r="N34" s="16">
        <v>10.78</v>
      </c>
      <c r="O34" s="17">
        <v>7</v>
      </c>
      <c r="P34" s="15">
        <v>7</v>
      </c>
      <c r="Q34" s="16">
        <v>20.66</v>
      </c>
      <c r="R34" s="17">
        <v>7</v>
      </c>
    </row>
    <row r="35" spans="1:18" x14ac:dyDescent="0.25">
      <c r="A35" s="15">
        <v>8</v>
      </c>
      <c r="B35" s="16">
        <v>1.24</v>
      </c>
      <c r="C35" s="17">
        <v>8</v>
      </c>
      <c r="D35" s="15">
        <v>8</v>
      </c>
      <c r="E35" s="16">
        <v>4.49</v>
      </c>
      <c r="F35" s="17">
        <v>8</v>
      </c>
      <c r="G35" s="15">
        <v>8</v>
      </c>
      <c r="H35" s="16">
        <v>11.21</v>
      </c>
      <c r="I35" s="17">
        <v>8</v>
      </c>
      <c r="J35" s="52">
        <v>8</v>
      </c>
      <c r="K35" s="16">
        <v>18.260000000000002</v>
      </c>
      <c r="L35" s="17">
        <v>8</v>
      </c>
      <c r="M35" s="15">
        <v>8</v>
      </c>
      <c r="N35" s="16">
        <v>12.45</v>
      </c>
      <c r="O35" s="17">
        <v>8</v>
      </c>
      <c r="P35" s="15">
        <v>8</v>
      </c>
      <c r="Q35" s="16">
        <v>23.31</v>
      </c>
      <c r="R35" s="17">
        <v>8</v>
      </c>
    </row>
    <row r="36" spans="1:18" x14ac:dyDescent="0.25">
      <c r="A36" s="15">
        <v>9</v>
      </c>
      <c r="B36" s="16">
        <v>1.35</v>
      </c>
      <c r="C36" s="17">
        <v>9</v>
      </c>
      <c r="D36" s="15">
        <v>9</v>
      </c>
      <c r="E36" s="16">
        <v>5.35</v>
      </c>
      <c r="F36" s="17">
        <v>9</v>
      </c>
      <c r="G36" s="15">
        <v>9</v>
      </c>
      <c r="H36" s="16">
        <v>13.38</v>
      </c>
      <c r="I36" s="17">
        <v>9</v>
      </c>
      <c r="J36" s="52">
        <v>9</v>
      </c>
      <c r="K36" s="16">
        <v>21.99</v>
      </c>
      <c r="L36" s="17">
        <v>9</v>
      </c>
      <c r="M36" s="15">
        <v>9</v>
      </c>
      <c r="N36" s="16">
        <v>14.11</v>
      </c>
      <c r="O36" s="17">
        <v>9</v>
      </c>
      <c r="P36" s="15">
        <v>9</v>
      </c>
      <c r="Q36" s="16">
        <v>28.08</v>
      </c>
      <c r="R36" s="17">
        <v>9</v>
      </c>
    </row>
    <row r="37" spans="1:18" x14ac:dyDescent="0.25">
      <c r="A37" s="15">
        <v>10</v>
      </c>
      <c r="B37" s="16">
        <v>1.47</v>
      </c>
      <c r="C37" s="17">
        <v>10</v>
      </c>
      <c r="D37" s="15">
        <v>10</v>
      </c>
      <c r="E37" s="16">
        <v>6.54</v>
      </c>
      <c r="F37" s="17">
        <v>10</v>
      </c>
      <c r="G37" s="15">
        <v>10</v>
      </c>
      <c r="H37" s="16">
        <v>16.34</v>
      </c>
      <c r="I37" s="17">
        <v>10</v>
      </c>
      <c r="J37" s="52">
        <v>10</v>
      </c>
      <c r="K37" s="16">
        <v>26.15</v>
      </c>
      <c r="L37" s="17">
        <v>10</v>
      </c>
      <c r="M37" s="15">
        <v>10</v>
      </c>
      <c r="N37" s="16">
        <v>15.77</v>
      </c>
      <c r="O37" s="17">
        <v>10</v>
      </c>
      <c r="P37" s="15">
        <v>10</v>
      </c>
      <c r="Q37" s="16">
        <v>33.380000000000003</v>
      </c>
      <c r="R37" s="17">
        <v>10</v>
      </c>
    </row>
    <row r="38" spans="1:18" x14ac:dyDescent="0.25">
      <c r="A38" s="15">
        <v>11</v>
      </c>
      <c r="B38" s="16">
        <v>1.58</v>
      </c>
      <c r="C38" s="17">
        <v>11</v>
      </c>
      <c r="D38" s="15">
        <v>11</v>
      </c>
      <c r="E38" s="16">
        <v>7.65</v>
      </c>
      <c r="F38" s="17">
        <v>11</v>
      </c>
      <c r="G38" s="15">
        <v>11</v>
      </c>
      <c r="H38" s="16">
        <v>19.13</v>
      </c>
      <c r="I38" s="17">
        <v>11</v>
      </c>
      <c r="J38" s="52">
        <v>11</v>
      </c>
      <c r="K38" s="16">
        <v>29.88</v>
      </c>
      <c r="L38" s="17">
        <v>11</v>
      </c>
      <c r="M38" s="15">
        <v>11</v>
      </c>
      <c r="N38" s="16">
        <v>17.43</v>
      </c>
      <c r="O38" s="17">
        <v>11</v>
      </c>
      <c r="P38" s="15">
        <v>11</v>
      </c>
      <c r="Q38" s="16">
        <v>37.770000000000003</v>
      </c>
      <c r="R38" s="17">
        <v>11</v>
      </c>
    </row>
    <row r="39" spans="1:18" x14ac:dyDescent="0.25">
      <c r="A39" s="15">
        <v>12</v>
      </c>
      <c r="B39" s="16">
        <v>1.69</v>
      </c>
      <c r="C39" s="17">
        <v>12</v>
      </c>
      <c r="D39" s="15">
        <v>12</v>
      </c>
      <c r="E39" s="16">
        <v>8.99</v>
      </c>
      <c r="F39" s="17">
        <v>12</v>
      </c>
      <c r="G39" s="15">
        <v>12</v>
      </c>
      <c r="H39" s="16">
        <v>22.49</v>
      </c>
      <c r="I39" s="17">
        <v>12</v>
      </c>
      <c r="J39" s="52">
        <v>12</v>
      </c>
      <c r="K39" s="16">
        <v>34.04</v>
      </c>
      <c r="L39" s="17">
        <v>12</v>
      </c>
      <c r="M39" s="15">
        <v>12</v>
      </c>
      <c r="N39" s="16">
        <v>19.09</v>
      </c>
      <c r="O39" s="17">
        <v>12</v>
      </c>
      <c r="P39" s="15">
        <v>12</v>
      </c>
      <c r="Q39" s="16">
        <v>43.44</v>
      </c>
      <c r="R39" s="17">
        <v>12</v>
      </c>
    </row>
    <row r="40" spans="1:18" x14ac:dyDescent="0.25">
      <c r="A40" s="15">
        <v>13</v>
      </c>
      <c r="B40" s="16">
        <v>1.81</v>
      </c>
      <c r="C40" s="17">
        <v>13</v>
      </c>
      <c r="D40" s="15">
        <v>13</v>
      </c>
      <c r="E40" s="16">
        <v>11.04</v>
      </c>
      <c r="F40" s="17">
        <v>13</v>
      </c>
      <c r="G40" s="15">
        <v>13</v>
      </c>
      <c r="H40" s="16">
        <v>27.71</v>
      </c>
      <c r="I40" s="17">
        <v>13</v>
      </c>
      <c r="J40" s="52">
        <v>13</v>
      </c>
      <c r="K40" s="16">
        <v>38.19</v>
      </c>
      <c r="L40" s="17">
        <v>13</v>
      </c>
      <c r="M40" s="15">
        <v>13</v>
      </c>
      <c r="N40" s="16">
        <v>20.55</v>
      </c>
      <c r="O40" s="17">
        <v>13</v>
      </c>
      <c r="P40" s="15">
        <v>13</v>
      </c>
      <c r="Q40" s="16">
        <v>48.75</v>
      </c>
      <c r="R40" s="17">
        <v>13</v>
      </c>
    </row>
    <row r="41" spans="1:18" x14ac:dyDescent="0.25">
      <c r="A41" s="15">
        <v>14</v>
      </c>
      <c r="B41" s="16">
        <v>1.92</v>
      </c>
      <c r="C41" s="17">
        <v>14</v>
      </c>
      <c r="D41" s="15">
        <v>14</v>
      </c>
      <c r="E41" s="16">
        <v>12.33</v>
      </c>
      <c r="F41" s="17">
        <v>14</v>
      </c>
      <c r="G41" s="15">
        <v>14</v>
      </c>
      <c r="H41" s="16">
        <v>30.82</v>
      </c>
      <c r="I41" s="17">
        <v>14</v>
      </c>
      <c r="J41" s="52">
        <v>14</v>
      </c>
      <c r="K41" s="16">
        <v>42.34</v>
      </c>
      <c r="L41" s="17">
        <v>14</v>
      </c>
      <c r="M41" s="15">
        <v>14</v>
      </c>
      <c r="N41" s="16">
        <v>21.99</v>
      </c>
      <c r="O41" s="17">
        <v>14</v>
      </c>
      <c r="P41" s="15">
        <v>14</v>
      </c>
      <c r="Q41" s="16">
        <v>54.04</v>
      </c>
      <c r="R41" s="17">
        <v>14</v>
      </c>
    </row>
    <row r="42" spans="1:18" x14ac:dyDescent="0.25">
      <c r="A42" s="15">
        <v>15</v>
      </c>
      <c r="B42" s="16">
        <v>1.96</v>
      </c>
      <c r="C42" s="17">
        <v>15</v>
      </c>
      <c r="D42" s="15">
        <v>15</v>
      </c>
      <c r="E42" s="16">
        <v>14.17</v>
      </c>
      <c r="F42" s="17">
        <v>15</v>
      </c>
      <c r="G42" s="15">
        <v>15</v>
      </c>
      <c r="H42" s="16">
        <v>35.43</v>
      </c>
      <c r="I42" s="17">
        <v>15</v>
      </c>
      <c r="J42" s="52">
        <v>15</v>
      </c>
      <c r="K42" s="16">
        <v>46.49</v>
      </c>
      <c r="L42" s="17">
        <v>15</v>
      </c>
      <c r="M42" s="15">
        <v>15</v>
      </c>
      <c r="N42" s="16">
        <v>23.44</v>
      </c>
      <c r="O42" s="17">
        <v>15</v>
      </c>
      <c r="P42" s="15">
        <v>15</v>
      </c>
      <c r="Q42" s="16">
        <v>59.35</v>
      </c>
      <c r="R42" s="17">
        <v>15</v>
      </c>
    </row>
    <row r="43" spans="1:18" x14ac:dyDescent="0.25">
      <c r="A43" s="15">
        <v>16</v>
      </c>
      <c r="B43" s="16">
        <v>2.0699999999999998</v>
      </c>
      <c r="C43" s="17">
        <v>16</v>
      </c>
      <c r="D43" s="15">
        <v>16</v>
      </c>
      <c r="E43" s="16">
        <v>14.94</v>
      </c>
      <c r="F43" s="17">
        <v>16</v>
      </c>
      <c r="G43" s="15">
        <v>16</v>
      </c>
      <c r="H43" s="16">
        <v>37.36</v>
      </c>
      <c r="I43" s="17">
        <v>16</v>
      </c>
      <c r="J43" s="52">
        <v>16</v>
      </c>
      <c r="K43" s="16">
        <v>50.22</v>
      </c>
      <c r="L43" s="17">
        <v>16</v>
      </c>
      <c r="M43" s="15">
        <v>16</v>
      </c>
      <c r="N43" s="16">
        <v>24.9</v>
      </c>
      <c r="O43" s="17">
        <v>16</v>
      </c>
      <c r="P43" s="15">
        <v>16</v>
      </c>
      <c r="Q43" s="16">
        <v>64.59</v>
      </c>
      <c r="R43" s="17">
        <v>16</v>
      </c>
    </row>
    <row r="44" spans="1:18" x14ac:dyDescent="0.25">
      <c r="A44" s="15">
        <v>17</v>
      </c>
      <c r="B44" s="16">
        <v>2.19</v>
      </c>
      <c r="C44" s="17">
        <v>17</v>
      </c>
      <c r="D44" s="15">
        <v>17</v>
      </c>
      <c r="E44" s="16">
        <v>16.47</v>
      </c>
      <c r="F44" s="17">
        <v>17</v>
      </c>
      <c r="G44" s="15">
        <v>17</v>
      </c>
      <c r="H44" s="16">
        <v>41.19</v>
      </c>
      <c r="I44" s="17">
        <v>17</v>
      </c>
      <c r="J44" s="52">
        <v>17</v>
      </c>
      <c r="K44" s="16">
        <v>54.38</v>
      </c>
      <c r="L44" s="17">
        <v>17</v>
      </c>
      <c r="M44" s="15">
        <v>17</v>
      </c>
      <c r="N44" s="16">
        <v>26.35</v>
      </c>
      <c r="O44" s="17">
        <v>17</v>
      </c>
      <c r="P44" s="15">
        <v>17</v>
      </c>
      <c r="Q44" s="16">
        <v>69.92</v>
      </c>
      <c r="R44" s="17">
        <v>17</v>
      </c>
    </row>
    <row r="45" spans="1:18" x14ac:dyDescent="0.25">
      <c r="A45" s="15">
        <v>18</v>
      </c>
      <c r="B45" s="16">
        <v>2.31</v>
      </c>
      <c r="C45" s="17">
        <v>18</v>
      </c>
      <c r="D45" s="15">
        <v>18</v>
      </c>
      <c r="E45" s="16">
        <v>17.899999999999999</v>
      </c>
      <c r="F45" s="17">
        <v>18</v>
      </c>
      <c r="G45" s="15">
        <v>18</v>
      </c>
      <c r="H45" s="16">
        <v>44.75</v>
      </c>
      <c r="I45" s="17">
        <v>18</v>
      </c>
      <c r="J45" s="52">
        <v>18</v>
      </c>
      <c r="K45" s="16">
        <v>58.53</v>
      </c>
      <c r="L45" s="17">
        <v>18</v>
      </c>
      <c r="M45" s="15">
        <v>18</v>
      </c>
      <c r="N45" s="16">
        <v>27.81</v>
      </c>
      <c r="O45" s="17">
        <v>18</v>
      </c>
      <c r="P45" s="15">
        <v>18</v>
      </c>
      <c r="Q45" s="16">
        <v>75.569999999999993</v>
      </c>
      <c r="R45" s="17">
        <v>18</v>
      </c>
    </row>
    <row r="46" spans="1:18" x14ac:dyDescent="0.25">
      <c r="A46" s="15">
        <v>19</v>
      </c>
      <c r="B46" s="16">
        <v>2.4300000000000002</v>
      </c>
      <c r="C46" s="17">
        <v>19</v>
      </c>
      <c r="D46" s="15">
        <v>19</v>
      </c>
      <c r="E46" s="16">
        <v>18.91</v>
      </c>
      <c r="F46" s="17">
        <v>19</v>
      </c>
      <c r="G46" s="15">
        <v>19</v>
      </c>
      <c r="H46" s="16">
        <v>47.29</v>
      </c>
      <c r="I46" s="17">
        <v>19</v>
      </c>
      <c r="J46" s="52">
        <v>19</v>
      </c>
      <c r="K46" s="16">
        <v>62.25</v>
      </c>
      <c r="L46" s="17">
        <v>19</v>
      </c>
      <c r="M46" s="15">
        <v>19</v>
      </c>
      <c r="N46" s="16">
        <v>29.05</v>
      </c>
      <c r="O46" s="17">
        <v>19</v>
      </c>
      <c r="P46" s="15">
        <v>19</v>
      </c>
      <c r="Q46" s="16">
        <v>80.37</v>
      </c>
      <c r="R46" s="17">
        <v>19</v>
      </c>
    </row>
    <row r="47" spans="1:18" x14ac:dyDescent="0.25">
      <c r="A47" s="15">
        <v>20</v>
      </c>
      <c r="B47" s="16">
        <v>2.54</v>
      </c>
      <c r="C47" s="17">
        <v>20</v>
      </c>
      <c r="D47" s="15">
        <v>20</v>
      </c>
      <c r="E47" s="16">
        <v>19.5</v>
      </c>
      <c r="F47" s="17">
        <v>20</v>
      </c>
      <c r="G47" s="15">
        <v>20</v>
      </c>
      <c r="H47" s="16">
        <v>48.77</v>
      </c>
      <c r="I47" s="17">
        <v>20</v>
      </c>
      <c r="J47" s="52">
        <v>20</v>
      </c>
      <c r="K47" s="16">
        <v>65.58</v>
      </c>
      <c r="L47" s="17">
        <v>20</v>
      </c>
      <c r="M47" s="15">
        <v>20</v>
      </c>
      <c r="N47" s="16">
        <v>30.3</v>
      </c>
      <c r="O47" s="17">
        <v>20</v>
      </c>
      <c r="P47" s="15">
        <v>20</v>
      </c>
      <c r="Q47" s="16">
        <v>84.67</v>
      </c>
      <c r="R47" s="17">
        <v>20</v>
      </c>
    </row>
    <row r="48" spans="1:18" x14ac:dyDescent="0.25">
      <c r="A48" s="15">
        <v>21</v>
      </c>
      <c r="B48" s="16">
        <v>2.66</v>
      </c>
      <c r="C48" s="17">
        <v>21</v>
      </c>
      <c r="D48" s="15">
        <v>21</v>
      </c>
      <c r="E48" s="16">
        <v>19.920000000000002</v>
      </c>
      <c r="F48" s="17">
        <v>21</v>
      </c>
      <c r="G48" s="15">
        <v>21</v>
      </c>
      <c r="H48" s="16">
        <v>49.81</v>
      </c>
      <c r="I48" s="17">
        <v>21</v>
      </c>
      <c r="J48" s="52">
        <v>21</v>
      </c>
      <c r="K48" s="16">
        <v>69.319999999999993</v>
      </c>
      <c r="L48" s="17">
        <v>21</v>
      </c>
      <c r="M48" s="15">
        <v>21</v>
      </c>
      <c r="N48" s="16">
        <v>31.55</v>
      </c>
      <c r="O48" s="17">
        <v>21</v>
      </c>
      <c r="P48" s="15">
        <v>21</v>
      </c>
      <c r="Q48" s="16">
        <v>89.5</v>
      </c>
      <c r="R48" s="17">
        <v>21</v>
      </c>
    </row>
    <row r="49" spans="1:18" x14ac:dyDescent="0.25">
      <c r="A49" s="15">
        <v>22</v>
      </c>
      <c r="B49" s="16">
        <v>2.78</v>
      </c>
      <c r="C49" s="17">
        <v>22</v>
      </c>
      <c r="D49" s="15">
        <v>22</v>
      </c>
      <c r="E49" s="16">
        <v>20.239999999999998</v>
      </c>
      <c r="F49" s="17">
        <v>22</v>
      </c>
      <c r="G49" s="15">
        <v>22</v>
      </c>
      <c r="H49" s="16">
        <v>50.63</v>
      </c>
      <c r="I49" s="17">
        <v>22</v>
      </c>
      <c r="J49" s="52">
        <v>22</v>
      </c>
      <c r="K49" s="16">
        <v>72.64</v>
      </c>
      <c r="L49" s="17">
        <v>22</v>
      </c>
      <c r="M49" s="15">
        <v>22</v>
      </c>
      <c r="N49" s="16">
        <v>32.79</v>
      </c>
      <c r="O49" s="17">
        <v>22</v>
      </c>
      <c r="P49" s="15">
        <v>22</v>
      </c>
      <c r="Q49" s="16">
        <v>93.79</v>
      </c>
      <c r="R49" s="17">
        <v>22</v>
      </c>
    </row>
    <row r="50" spans="1:18" x14ac:dyDescent="0.25">
      <c r="A50" s="15">
        <v>23</v>
      </c>
      <c r="B50" s="16">
        <v>2.9</v>
      </c>
      <c r="C50" s="17">
        <v>23</v>
      </c>
      <c r="D50" s="15">
        <v>23</v>
      </c>
      <c r="E50" s="16">
        <v>20.46</v>
      </c>
      <c r="F50" s="17">
        <v>23</v>
      </c>
      <c r="G50" s="15">
        <v>23</v>
      </c>
      <c r="H50" s="16">
        <v>51.14</v>
      </c>
      <c r="I50" s="17">
        <v>23</v>
      </c>
      <c r="J50" s="52">
        <v>23</v>
      </c>
      <c r="K50" s="16">
        <v>74.72</v>
      </c>
      <c r="L50" s="17">
        <v>23</v>
      </c>
      <c r="M50" s="15">
        <v>23</v>
      </c>
      <c r="N50" s="16">
        <v>34.04</v>
      </c>
      <c r="O50" s="17">
        <v>23</v>
      </c>
      <c r="P50" s="15">
        <v>23</v>
      </c>
      <c r="Q50" s="16">
        <v>96.47</v>
      </c>
      <c r="R50" s="17">
        <v>23</v>
      </c>
    </row>
    <row r="51" spans="1:18" x14ac:dyDescent="0.25">
      <c r="A51" s="15">
        <v>24</v>
      </c>
      <c r="B51" s="16">
        <v>3.02</v>
      </c>
      <c r="C51" s="17">
        <v>24</v>
      </c>
      <c r="D51" s="15">
        <v>24</v>
      </c>
      <c r="E51" s="16">
        <v>21.17</v>
      </c>
      <c r="F51" s="17">
        <v>24</v>
      </c>
      <c r="G51" s="15">
        <v>24</v>
      </c>
      <c r="H51" s="16">
        <v>52.92</v>
      </c>
      <c r="I51" s="17">
        <v>24</v>
      </c>
      <c r="J51" s="52">
        <v>24</v>
      </c>
      <c r="K51" s="16">
        <v>79.7</v>
      </c>
      <c r="L51" s="17">
        <v>24</v>
      </c>
      <c r="M51" s="15">
        <v>24</v>
      </c>
      <c r="N51" s="16">
        <v>35.28</v>
      </c>
      <c r="O51" s="17">
        <v>24</v>
      </c>
      <c r="P51" s="15">
        <v>24</v>
      </c>
      <c r="Q51" s="16">
        <v>102.89</v>
      </c>
      <c r="R51" s="17">
        <v>24</v>
      </c>
    </row>
    <row r="52" spans="1:18" x14ac:dyDescent="0.25">
      <c r="A52" s="15">
        <v>25</v>
      </c>
      <c r="B52" s="16">
        <v>3.14</v>
      </c>
      <c r="C52" s="17">
        <v>25</v>
      </c>
      <c r="D52" s="15">
        <v>25</v>
      </c>
      <c r="E52" s="16">
        <v>21.58</v>
      </c>
      <c r="F52" s="17">
        <v>25</v>
      </c>
      <c r="G52" s="15">
        <v>25</v>
      </c>
      <c r="H52" s="16">
        <v>53.96</v>
      </c>
      <c r="I52" s="17">
        <v>25</v>
      </c>
      <c r="J52" s="52">
        <v>25</v>
      </c>
      <c r="K52" s="16">
        <v>83.01</v>
      </c>
      <c r="L52" s="17">
        <v>25</v>
      </c>
      <c r="M52" s="15">
        <v>25</v>
      </c>
      <c r="N52" s="16">
        <v>36.520000000000003</v>
      </c>
      <c r="O52" s="17">
        <v>25</v>
      </c>
      <c r="P52" s="15">
        <v>25</v>
      </c>
      <c r="Q52" s="16">
        <v>107.18</v>
      </c>
      <c r="R52" s="17">
        <v>25</v>
      </c>
    </row>
    <row r="53" spans="1:18" x14ac:dyDescent="0.25">
      <c r="A53" s="15">
        <v>26</v>
      </c>
      <c r="B53" s="16">
        <v>3.27</v>
      </c>
      <c r="C53" s="17">
        <v>26</v>
      </c>
      <c r="D53" s="15">
        <v>26</v>
      </c>
      <c r="E53" s="16">
        <v>22.21</v>
      </c>
      <c r="F53" s="17">
        <v>26</v>
      </c>
      <c r="G53" s="15">
        <v>26</v>
      </c>
      <c r="H53" s="16">
        <v>55.52</v>
      </c>
      <c r="I53" s="17">
        <v>26</v>
      </c>
      <c r="J53" s="52">
        <v>26</v>
      </c>
      <c r="K53" s="16">
        <v>86.34</v>
      </c>
      <c r="L53" s="17">
        <v>26</v>
      </c>
      <c r="M53" s="15">
        <v>26</v>
      </c>
      <c r="N53" s="16">
        <v>37.770000000000003</v>
      </c>
      <c r="O53" s="17">
        <v>26</v>
      </c>
      <c r="P53" s="15">
        <v>26</v>
      </c>
      <c r="Q53" s="16">
        <v>111.47</v>
      </c>
      <c r="R53" s="17">
        <v>26</v>
      </c>
    </row>
    <row r="54" spans="1:18" x14ac:dyDescent="0.25">
      <c r="A54" s="15">
        <v>27</v>
      </c>
      <c r="B54" s="16">
        <v>3.59</v>
      </c>
      <c r="C54" s="17">
        <v>27</v>
      </c>
      <c r="D54" s="15">
        <v>27</v>
      </c>
      <c r="E54" s="16">
        <v>22.62</v>
      </c>
      <c r="F54" s="17">
        <v>27</v>
      </c>
      <c r="G54" s="15">
        <v>27</v>
      </c>
      <c r="H54" s="16">
        <v>56.55</v>
      </c>
      <c r="I54" s="17">
        <v>27</v>
      </c>
      <c r="J54" s="52">
        <v>27</v>
      </c>
      <c r="K54" s="16">
        <v>88.83</v>
      </c>
      <c r="L54" s="17">
        <v>27</v>
      </c>
      <c r="M54" s="15">
        <v>27</v>
      </c>
      <c r="N54" s="16">
        <v>39.15</v>
      </c>
      <c r="O54" s="17">
        <v>27</v>
      </c>
      <c r="P54" s="15">
        <v>27</v>
      </c>
      <c r="Q54" s="16">
        <v>115.22</v>
      </c>
      <c r="R54" s="17">
        <v>27</v>
      </c>
    </row>
    <row r="55" spans="1:18" x14ac:dyDescent="0.25">
      <c r="A55" s="15">
        <v>28</v>
      </c>
      <c r="B55" s="16">
        <v>3.71</v>
      </c>
      <c r="C55" s="17">
        <v>28</v>
      </c>
      <c r="D55" s="15">
        <v>28</v>
      </c>
      <c r="E55" s="16">
        <v>23.91</v>
      </c>
      <c r="F55" s="17">
        <v>28</v>
      </c>
      <c r="G55" s="15">
        <v>28</v>
      </c>
      <c r="H55" s="16">
        <v>59.78</v>
      </c>
      <c r="I55" s="17">
        <v>28</v>
      </c>
      <c r="J55" s="52">
        <v>28</v>
      </c>
      <c r="K55" s="16">
        <v>89.24</v>
      </c>
      <c r="L55" s="17">
        <v>28</v>
      </c>
      <c r="M55" s="15">
        <v>28</v>
      </c>
      <c r="N55" s="16">
        <v>40.26</v>
      </c>
      <c r="O55" s="17">
        <v>28</v>
      </c>
      <c r="P55" s="15">
        <v>28</v>
      </c>
      <c r="Q55" s="16">
        <v>119.53</v>
      </c>
      <c r="R55" s="17">
        <v>28</v>
      </c>
    </row>
    <row r="56" spans="1:18" x14ac:dyDescent="0.25">
      <c r="A56" s="15">
        <v>29</v>
      </c>
      <c r="B56" s="16">
        <v>3.97</v>
      </c>
      <c r="C56" s="17">
        <v>29</v>
      </c>
      <c r="D56" s="15">
        <v>29</v>
      </c>
      <c r="E56" s="16">
        <v>24.07</v>
      </c>
      <c r="F56" s="17">
        <v>29</v>
      </c>
      <c r="G56" s="15">
        <v>29</v>
      </c>
      <c r="H56" s="16">
        <v>60.19</v>
      </c>
      <c r="I56" s="17">
        <v>29</v>
      </c>
      <c r="J56" s="52">
        <v>29</v>
      </c>
      <c r="K56" s="16">
        <v>94.22</v>
      </c>
      <c r="L56" s="17">
        <v>29</v>
      </c>
      <c r="M56" s="15">
        <v>29</v>
      </c>
      <c r="N56" s="16">
        <v>41.5</v>
      </c>
      <c r="O56" s="17">
        <v>29</v>
      </c>
      <c r="P56" s="15">
        <v>29</v>
      </c>
      <c r="Q56" s="16">
        <v>121.66</v>
      </c>
      <c r="R56" s="17">
        <v>29</v>
      </c>
    </row>
    <row r="57" spans="1:18" x14ac:dyDescent="0.25">
      <c r="A57" s="15">
        <v>30</v>
      </c>
      <c r="B57" s="16">
        <v>4.1500000000000004</v>
      </c>
      <c r="C57" s="17">
        <v>30</v>
      </c>
      <c r="D57" s="15">
        <v>30</v>
      </c>
      <c r="E57" s="16">
        <v>24.7</v>
      </c>
      <c r="F57" s="17">
        <v>30</v>
      </c>
      <c r="G57" s="15">
        <v>30</v>
      </c>
      <c r="H57" s="16">
        <v>61.74</v>
      </c>
      <c r="I57" s="17">
        <v>30</v>
      </c>
      <c r="J57" s="52">
        <v>30</v>
      </c>
      <c r="K57" s="16">
        <v>96.71</v>
      </c>
      <c r="L57" s="17">
        <v>30</v>
      </c>
      <c r="M57" s="15">
        <v>30</v>
      </c>
      <c r="N57" s="16">
        <v>42.75</v>
      </c>
      <c r="O57" s="17">
        <v>30</v>
      </c>
      <c r="P57" s="15">
        <v>30</v>
      </c>
      <c r="Q57" s="16">
        <v>124.87</v>
      </c>
      <c r="R57" s="17">
        <v>30</v>
      </c>
    </row>
  </sheetData>
  <sheetProtection selectLockedCells="1"/>
  <mergeCells count="23">
    <mergeCell ref="G5:N5"/>
    <mergeCell ref="G2:M2"/>
    <mergeCell ref="G3:M3"/>
    <mergeCell ref="A10:C10"/>
    <mergeCell ref="A1:D1"/>
    <mergeCell ref="A2:C2"/>
    <mergeCell ref="A3:C3"/>
    <mergeCell ref="A4:C4"/>
    <mergeCell ref="A5:C5"/>
    <mergeCell ref="A11:C11"/>
    <mergeCell ref="A12:C12"/>
    <mergeCell ref="J26:K26"/>
    <mergeCell ref="M26:N26"/>
    <mergeCell ref="G6:N24"/>
    <mergeCell ref="A8:C8"/>
    <mergeCell ref="A9:C9"/>
    <mergeCell ref="A7:E7"/>
    <mergeCell ref="P26:Q26"/>
    <mergeCell ref="A13:C13"/>
    <mergeCell ref="A14:C14"/>
    <mergeCell ref="A26:B26"/>
    <mergeCell ref="D26:E26"/>
    <mergeCell ref="G26:H26"/>
  </mergeCells>
  <conditionalFormatting sqref="E9:E14">
    <cfRule type="cellIs" dxfId="14" priority="1" operator="equal">
      <formula>30</formula>
    </cfRule>
    <cfRule type="cellIs" dxfId="13" priority="2" operator="equal">
      <formul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202CD-2FA1-487D-AE37-4F1E5029585A}">
  <dimension ref="A1:R57"/>
  <sheetViews>
    <sheetView tabSelected="1" topLeftCell="A15" zoomScaleNormal="100" workbookViewId="0">
      <selection activeCell="S34" sqref="S34"/>
    </sheetView>
  </sheetViews>
  <sheetFormatPr baseColWidth="10" defaultRowHeight="15" x14ac:dyDescent="0.25"/>
  <cols>
    <col min="1" max="1" width="13" style="1" customWidth="1"/>
    <col min="2" max="2" width="18.7109375" style="1" bestFit="1" customWidth="1"/>
    <col min="3" max="3" width="12.5703125" style="1" bestFit="1" customWidth="1"/>
    <col min="4" max="4" width="17.85546875" style="1" bestFit="1" customWidth="1"/>
    <col min="5" max="5" width="18.7109375" style="1" bestFit="1" customWidth="1"/>
    <col min="6" max="6" width="11.42578125" style="1"/>
    <col min="7" max="7" width="13" style="1" bestFit="1" customWidth="1"/>
    <col min="8" max="8" width="18.7109375" style="1" bestFit="1" customWidth="1"/>
    <col min="9" max="9" width="11.42578125" style="1"/>
    <col min="10" max="10" width="13" style="1" bestFit="1" customWidth="1"/>
    <col min="11" max="11" width="18.7109375" style="1" bestFit="1" customWidth="1"/>
    <col min="12" max="12" width="11.42578125" style="1"/>
    <col min="13" max="13" width="13.7109375" style="1" customWidth="1"/>
    <col min="14" max="14" width="18.7109375" style="1" bestFit="1" customWidth="1"/>
    <col min="15" max="15" width="11.42578125" style="1"/>
    <col min="16" max="16" width="13" style="1" bestFit="1" customWidth="1"/>
    <col min="17" max="17" width="18.7109375" style="1" bestFit="1" customWidth="1"/>
    <col min="18" max="18" width="11.42578125" style="1"/>
    <col min="19" max="19" width="10.5703125" style="1" customWidth="1"/>
    <col min="20" max="20" width="14.42578125" style="1" bestFit="1" customWidth="1"/>
    <col min="21"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14</v>
      </c>
      <c r="G2" s="72" t="s">
        <v>7</v>
      </c>
      <c r="H2" s="72"/>
      <c r="I2" s="72"/>
      <c r="J2" s="72"/>
      <c r="K2" s="72"/>
      <c r="L2" s="72"/>
      <c r="M2" s="72"/>
      <c r="N2" s="19"/>
    </row>
    <row r="3" spans="1:14" x14ac:dyDescent="0.25">
      <c r="A3" s="72" t="s">
        <v>54</v>
      </c>
      <c r="B3" s="72"/>
      <c r="C3" s="72"/>
      <c r="D3" s="2">
        <v>6</v>
      </c>
      <c r="G3" s="91" t="s">
        <v>39</v>
      </c>
      <c r="H3" s="92"/>
      <c r="I3" s="92"/>
      <c r="J3" s="92"/>
      <c r="K3" s="92"/>
      <c r="L3" s="92"/>
      <c r="M3" s="93"/>
      <c r="N3" s="20"/>
    </row>
    <row r="4" spans="1:14" ht="15.75" thickBot="1" x14ac:dyDescent="0.3">
      <c r="A4" s="72" t="s">
        <v>55</v>
      </c>
      <c r="B4" s="72"/>
      <c r="C4" s="72"/>
      <c r="D4" s="2">
        <v>4</v>
      </c>
      <c r="G4"/>
      <c r="H4"/>
      <c r="I4"/>
      <c r="J4"/>
      <c r="K4"/>
      <c r="L4"/>
      <c r="M4"/>
      <c r="N4"/>
    </row>
    <row r="5" spans="1:14" x14ac:dyDescent="0.25">
      <c r="A5" s="75" t="s">
        <v>58</v>
      </c>
      <c r="B5" s="75"/>
      <c r="C5" s="75"/>
      <c r="D5" s="9">
        <f>D2*D3*D4/10</f>
        <v>33.6</v>
      </c>
      <c r="G5" s="76" t="s">
        <v>50</v>
      </c>
      <c r="H5" s="77"/>
      <c r="I5" s="77"/>
      <c r="J5" s="77"/>
      <c r="K5" s="77"/>
      <c r="L5" s="77"/>
      <c r="M5" s="77"/>
      <c r="N5" s="78"/>
    </row>
    <row r="6" spans="1:14" x14ac:dyDescent="0.25">
      <c r="G6" s="62" t="s">
        <v>66</v>
      </c>
      <c r="H6" s="85"/>
      <c r="I6" s="85"/>
      <c r="J6" s="85"/>
      <c r="K6" s="85"/>
      <c r="L6" s="85"/>
      <c r="M6" s="85"/>
      <c r="N6" s="86"/>
    </row>
    <row r="7" spans="1:14" x14ac:dyDescent="0.25">
      <c r="A7" s="71" t="s">
        <v>6</v>
      </c>
      <c r="B7" s="71"/>
      <c r="C7" s="71"/>
      <c r="D7" s="71"/>
      <c r="E7" s="71"/>
      <c r="G7" s="84"/>
      <c r="H7" s="85"/>
      <c r="I7" s="85"/>
      <c r="J7" s="85"/>
      <c r="K7" s="85"/>
      <c r="L7" s="85"/>
      <c r="M7" s="85"/>
      <c r="N7" s="86"/>
    </row>
    <row r="8" spans="1:14" x14ac:dyDescent="0.25">
      <c r="A8" s="90" t="s">
        <v>2</v>
      </c>
      <c r="B8" s="90"/>
      <c r="C8" s="90"/>
      <c r="D8" s="10" t="s">
        <v>53</v>
      </c>
      <c r="E8" s="10" t="s">
        <v>3</v>
      </c>
      <c r="G8" s="84"/>
      <c r="H8" s="85"/>
      <c r="I8" s="85"/>
      <c r="J8" s="85"/>
      <c r="K8" s="85"/>
      <c r="L8" s="85"/>
      <c r="M8" s="85"/>
      <c r="N8" s="86"/>
    </row>
    <row r="9" spans="1:14" x14ac:dyDescent="0.25">
      <c r="A9" s="107" t="s">
        <v>17</v>
      </c>
      <c r="B9" s="107"/>
      <c r="C9" s="107"/>
      <c r="D9" s="8">
        <f>$D$5</f>
        <v>33.6</v>
      </c>
      <c r="E9" s="45">
        <f>VLOOKUP(D5,B27:C57,2,TRUE)</f>
        <v>30</v>
      </c>
      <c r="G9" s="84"/>
      <c r="H9" s="85"/>
      <c r="I9" s="85"/>
      <c r="J9" s="85"/>
      <c r="K9" s="85"/>
      <c r="L9" s="85"/>
      <c r="M9" s="85"/>
      <c r="N9" s="86"/>
    </row>
    <row r="10" spans="1:14" x14ac:dyDescent="0.25">
      <c r="A10" s="103" t="s">
        <v>18</v>
      </c>
      <c r="B10" s="103"/>
      <c r="C10" s="103"/>
      <c r="D10" s="8">
        <f>$D$5</f>
        <v>33.6</v>
      </c>
      <c r="E10" s="38">
        <f>VLOOKUP(D5,E27:F57,2,TRUE)</f>
        <v>14</v>
      </c>
      <c r="G10" s="84"/>
      <c r="H10" s="85"/>
      <c r="I10" s="85"/>
      <c r="J10" s="85"/>
      <c r="K10" s="85"/>
      <c r="L10" s="85"/>
      <c r="M10" s="85"/>
      <c r="N10" s="86"/>
    </row>
    <row r="11" spans="1:14" x14ac:dyDescent="0.25">
      <c r="A11" s="104" t="s">
        <v>19</v>
      </c>
      <c r="B11" s="104"/>
      <c r="C11" s="104"/>
      <c r="D11" s="8">
        <f>$D$5</f>
        <v>33.6</v>
      </c>
      <c r="E11" s="39">
        <f>VLOOKUP(D5,H27:I57,2,TRUE)</f>
        <v>8</v>
      </c>
      <c r="G11" s="84"/>
      <c r="H11" s="85"/>
      <c r="I11" s="85"/>
      <c r="J11" s="85"/>
      <c r="K11" s="85"/>
      <c r="L11" s="85"/>
      <c r="M11" s="85"/>
      <c r="N11" s="86"/>
    </row>
    <row r="12" spans="1:14" x14ac:dyDescent="0.25">
      <c r="A12" s="105" t="s">
        <v>20</v>
      </c>
      <c r="B12" s="105"/>
      <c r="C12" s="105"/>
      <c r="D12" s="8">
        <f>$D$5</f>
        <v>33.6</v>
      </c>
      <c r="E12" s="40">
        <f>VLOOKUP(D5,K27:L57,2,TRUE)</f>
        <v>5</v>
      </c>
      <c r="G12" s="84"/>
      <c r="H12" s="85"/>
      <c r="I12" s="85"/>
      <c r="J12" s="85"/>
      <c r="K12" s="85"/>
      <c r="L12" s="85"/>
      <c r="M12" s="85"/>
      <c r="N12" s="86"/>
    </row>
    <row r="13" spans="1:14" x14ac:dyDescent="0.25">
      <c r="A13" s="105" t="s">
        <v>21</v>
      </c>
      <c r="B13" s="105"/>
      <c r="C13" s="105"/>
      <c r="D13" s="8">
        <f>D5</f>
        <v>33.6</v>
      </c>
      <c r="E13" s="40">
        <f>VLOOKUP(D5,N27:O57,2,TRUE)</f>
        <v>8</v>
      </c>
      <c r="G13" s="84"/>
      <c r="H13" s="85"/>
      <c r="I13" s="85"/>
      <c r="J13" s="85"/>
      <c r="K13" s="85"/>
      <c r="L13" s="85"/>
      <c r="M13" s="85"/>
      <c r="N13" s="86"/>
    </row>
    <row r="14" spans="1:14" x14ac:dyDescent="0.25">
      <c r="A14" s="68" t="s">
        <v>12</v>
      </c>
      <c r="B14" s="68"/>
      <c r="C14" s="68"/>
      <c r="D14" s="8">
        <f>D5</f>
        <v>33.6</v>
      </c>
      <c r="E14" s="11" t="e">
        <f>VLOOKUP(D5,Q27:R57,2,TRUE)</f>
        <v>#N/A</v>
      </c>
      <c r="G14" s="84"/>
      <c r="H14" s="85"/>
      <c r="I14" s="85"/>
      <c r="J14" s="85"/>
      <c r="K14" s="85"/>
      <c r="L14" s="85"/>
      <c r="M14" s="85"/>
      <c r="N14" s="86"/>
    </row>
    <row r="15" spans="1:14" x14ac:dyDescent="0.25">
      <c r="A15" s="53"/>
      <c r="B15" s="53"/>
      <c r="C15" s="53"/>
      <c r="E15" s="3"/>
      <c r="G15" s="84"/>
      <c r="H15" s="85"/>
      <c r="I15" s="85"/>
      <c r="J15" s="85"/>
      <c r="K15" s="85"/>
      <c r="L15" s="85"/>
      <c r="M15" s="85"/>
      <c r="N15" s="86"/>
    </row>
    <row r="16" spans="1:14" x14ac:dyDescent="0.25">
      <c r="A16" s="53"/>
      <c r="B16" s="53"/>
      <c r="C16" s="53"/>
      <c r="E16" s="3"/>
      <c r="G16" s="84"/>
      <c r="H16" s="85"/>
      <c r="I16" s="85"/>
      <c r="J16" s="85"/>
      <c r="K16" s="85"/>
      <c r="L16" s="85"/>
      <c r="M16" s="85"/>
      <c r="N16" s="86"/>
    </row>
    <row r="17" spans="1:18" x14ac:dyDescent="0.25">
      <c r="A17" s="53"/>
      <c r="B17" s="53"/>
      <c r="C17" s="53"/>
      <c r="E17" s="3"/>
      <c r="G17" s="84"/>
      <c r="H17" s="85"/>
      <c r="I17" s="85"/>
      <c r="J17" s="85"/>
      <c r="K17" s="85"/>
      <c r="L17" s="85"/>
      <c r="M17" s="85"/>
      <c r="N17" s="86"/>
    </row>
    <row r="18" spans="1:18" x14ac:dyDescent="0.25">
      <c r="A18" s="53"/>
      <c r="B18" s="53"/>
      <c r="C18" s="53"/>
      <c r="E18" s="3"/>
      <c r="G18" s="84"/>
      <c r="H18" s="85"/>
      <c r="I18" s="85"/>
      <c r="J18" s="85"/>
      <c r="K18" s="85"/>
      <c r="L18" s="85"/>
      <c r="M18" s="85"/>
      <c r="N18" s="86"/>
    </row>
    <row r="19" spans="1:18" x14ac:dyDescent="0.25">
      <c r="A19" s="53"/>
      <c r="B19" s="53"/>
      <c r="C19" s="53"/>
      <c r="E19" s="3"/>
      <c r="G19" s="84"/>
      <c r="H19" s="85"/>
      <c r="I19" s="85"/>
      <c r="J19" s="85"/>
      <c r="K19" s="85"/>
      <c r="L19" s="85"/>
      <c r="M19" s="85"/>
      <c r="N19" s="86"/>
    </row>
    <row r="20" spans="1:18" x14ac:dyDescent="0.25">
      <c r="A20" s="53"/>
      <c r="B20" s="53"/>
      <c r="C20" s="53"/>
      <c r="E20" s="3"/>
      <c r="G20" s="84"/>
      <c r="H20" s="85"/>
      <c r="I20" s="85"/>
      <c r="J20" s="85"/>
      <c r="K20" s="85"/>
      <c r="L20" s="85"/>
      <c r="M20" s="85"/>
      <c r="N20" s="86"/>
    </row>
    <row r="21" spans="1:18" x14ac:dyDescent="0.25">
      <c r="A21" s="53"/>
      <c r="B21" s="53"/>
      <c r="C21" s="53"/>
      <c r="E21" s="3"/>
      <c r="G21" s="84"/>
      <c r="H21" s="85"/>
      <c r="I21" s="85"/>
      <c r="J21" s="85"/>
      <c r="K21" s="85"/>
      <c r="L21" s="85"/>
      <c r="M21" s="85"/>
      <c r="N21" s="86"/>
    </row>
    <row r="22" spans="1:18" x14ac:dyDescent="0.25">
      <c r="A22" s="53"/>
      <c r="B22" s="53"/>
      <c r="C22" s="53"/>
      <c r="E22" s="3"/>
      <c r="G22" s="84"/>
      <c r="H22" s="85"/>
      <c r="I22" s="85"/>
      <c r="J22" s="85"/>
      <c r="K22" s="85"/>
      <c r="L22" s="85"/>
      <c r="M22" s="85"/>
      <c r="N22" s="86"/>
    </row>
    <row r="23" spans="1:18" x14ac:dyDescent="0.25">
      <c r="A23" s="53"/>
      <c r="B23" s="53"/>
      <c r="C23" s="53"/>
      <c r="E23" s="3"/>
      <c r="G23" s="84"/>
      <c r="H23" s="85"/>
      <c r="I23" s="85"/>
      <c r="J23" s="85"/>
      <c r="K23" s="85"/>
      <c r="L23" s="85"/>
      <c r="M23" s="85"/>
      <c r="N23" s="86"/>
    </row>
    <row r="24" spans="1:18" ht="15.75" thickBot="1" x14ac:dyDescent="0.3">
      <c r="G24" s="87"/>
      <c r="H24" s="88"/>
      <c r="I24" s="88"/>
      <c r="J24" s="88"/>
      <c r="K24" s="88"/>
      <c r="L24" s="88"/>
      <c r="M24" s="88"/>
      <c r="N24" s="89"/>
    </row>
    <row r="26" spans="1:18" x14ac:dyDescent="0.25">
      <c r="A26" s="94" t="s">
        <v>33</v>
      </c>
      <c r="B26" s="95"/>
      <c r="C26"/>
      <c r="D26" s="96" t="s">
        <v>34</v>
      </c>
      <c r="E26" s="97"/>
      <c r="F26"/>
      <c r="G26" s="98" t="s">
        <v>36</v>
      </c>
      <c r="H26" s="99"/>
      <c r="I26"/>
      <c r="J26" s="113" t="s">
        <v>40</v>
      </c>
      <c r="K26" s="113"/>
      <c r="L26"/>
      <c r="M26" s="100" t="s">
        <v>42</v>
      </c>
      <c r="N26" s="101"/>
      <c r="O26"/>
      <c r="P26" s="111" t="s">
        <v>43</v>
      </c>
      <c r="Q26" s="112"/>
      <c r="R26"/>
    </row>
    <row r="27" spans="1:18" x14ac:dyDescent="0.25">
      <c r="A27" s="46" t="s">
        <v>3</v>
      </c>
      <c r="B27" s="41" t="s">
        <v>53</v>
      </c>
      <c r="C27"/>
      <c r="D27" s="47" t="s">
        <v>3</v>
      </c>
      <c r="E27" s="32" t="s">
        <v>53</v>
      </c>
      <c r="F27"/>
      <c r="G27" s="48" t="s">
        <v>3</v>
      </c>
      <c r="H27" s="33" t="s">
        <v>53</v>
      </c>
      <c r="I27"/>
      <c r="J27" s="42" t="s">
        <v>3</v>
      </c>
      <c r="K27" s="42" t="s">
        <v>53</v>
      </c>
      <c r="L27"/>
      <c r="M27" s="49" t="s">
        <v>3</v>
      </c>
      <c r="N27" s="42" t="s">
        <v>53</v>
      </c>
      <c r="O27"/>
      <c r="P27" s="50" t="s">
        <v>3</v>
      </c>
      <c r="Q27" s="54" t="s">
        <v>53</v>
      </c>
      <c r="R27"/>
    </row>
    <row r="28" spans="1:18" x14ac:dyDescent="0.25">
      <c r="A28" s="15">
        <v>1</v>
      </c>
      <c r="B28" s="16" t="s">
        <v>10</v>
      </c>
      <c r="C28" s="17">
        <v>1</v>
      </c>
      <c r="D28" s="15">
        <v>1</v>
      </c>
      <c r="E28" s="16" t="s">
        <v>10</v>
      </c>
      <c r="F28" s="17">
        <v>1</v>
      </c>
      <c r="G28" s="15">
        <v>1</v>
      </c>
      <c r="H28" s="16" t="s">
        <v>10</v>
      </c>
      <c r="I28" s="17">
        <v>1</v>
      </c>
      <c r="J28" s="15">
        <v>1</v>
      </c>
      <c r="K28" s="16" t="s">
        <v>10</v>
      </c>
      <c r="L28" s="17">
        <v>1</v>
      </c>
      <c r="M28" s="15">
        <v>1</v>
      </c>
      <c r="N28" s="16" t="s">
        <v>10</v>
      </c>
      <c r="O28" s="17">
        <v>1</v>
      </c>
      <c r="P28" s="15">
        <v>1</v>
      </c>
      <c r="Q28" s="16" t="s">
        <v>10</v>
      </c>
      <c r="R28" s="17">
        <v>1</v>
      </c>
    </row>
    <row r="29" spans="1:18" x14ac:dyDescent="0.25">
      <c r="A29" s="15">
        <v>2</v>
      </c>
      <c r="B29" s="16" t="s">
        <v>10</v>
      </c>
      <c r="C29" s="17">
        <v>2</v>
      </c>
      <c r="D29" s="15">
        <v>2</v>
      </c>
      <c r="E29" s="16" t="s">
        <v>10</v>
      </c>
      <c r="F29" s="17">
        <v>2</v>
      </c>
      <c r="G29" s="15">
        <v>2</v>
      </c>
      <c r="H29" s="16" t="s">
        <v>10</v>
      </c>
      <c r="I29" s="17">
        <v>2</v>
      </c>
      <c r="J29" s="15">
        <v>2</v>
      </c>
      <c r="K29" s="16" t="s">
        <v>10</v>
      </c>
      <c r="L29" s="17">
        <v>2</v>
      </c>
      <c r="M29" s="15">
        <v>2</v>
      </c>
      <c r="N29" s="16" t="s">
        <v>10</v>
      </c>
      <c r="O29" s="17">
        <v>2</v>
      </c>
      <c r="P29" s="15">
        <v>2</v>
      </c>
      <c r="Q29" s="16" t="s">
        <v>10</v>
      </c>
      <c r="R29" s="17">
        <v>2</v>
      </c>
    </row>
    <row r="30" spans="1:18" x14ac:dyDescent="0.25">
      <c r="A30" s="15">
        <v>3</v>
      </c>
      <c r="B30" s="16" t="s">
        <v>10</v>
      </c>
      <c r="C30" s="17">
        <v>3</v>
      </c>
      <c r="D30" s="15">
        <v>3</v>
      </c>
      <c r="E30" s="16" t="s">
        <v>10</v>
      </c>
      <c r="F30" s="17">
        <v>3</v>
      </c>
      <c r="G30" s="15">
        <v>3</v>
      </c>
      <c r="H30" s="16" t="s">
        <v>10</v>
      </c>
      <c r="I30" s="17">
        <v>3</v>
      </c>
      <c r="J30" s="15">
        <v>3</v>
      </c>
      <c r="K30" s="16" t="s">
        <v>10</v>
      </c>
      <c r="L30" s="17">
        <v>3</v>
      </c>
      <c r="M30" s="15">
        <v>3</v>
      </c>
      <c r="N30" s="16" t="s">
        <v>10</v>
      </c>
      <c r="O30" s="17">
        <v>3</v>
      </c>
      <c r="P30" s="15">
        <v>3</v>
      </c>
      <c r="Q30" s="16" t="s">
        <v>10</v>
      </c>
      <c r="R30" s="17">
        <v>3</v>
      </c>
    </row>
    <row r="31" spans="1:18" x14ac:dyDescent="0.25">
      <c r="A31" s="15">
        <v>4</v>
      </c>
      <c r="B31" s="16">
        <v>2.13</v>
      </c>
      <c r="C31" s="17">
        <v>4</v>
      </c>
      <c r="D31" s="15">
        <v>4</v>
      </c>
      <c r="E31" s="16">
        <v>5.31</v>
      </c>
      <c r="F31" s="17">
        <v>4</v>
      </c>
      <c r="G31" s="15">
        <v>4</v>
      </c>
      <c r="H31" s="16">
        <v>16.28</v>
      </c>
      <c r="I31" s="17">
        <v>4</v>
      </c>
      <c r="J31" s="15">
        <v>4</v>
      </c>
      <c r="K31" s="16">
        <v>26.56</v>
      </c>
      <c r="L31" s="17">
        <v>4</v>
      </c>
      <c r="M31" s="15">
        <v>4</v>
      </c>
      <c r="N31" s="16">
        <v>15.5</v>
      </c>
      <c r="O31" s="17">
        <v>4</v>
      </c>
      <c r="P31" s="15">
        <v>4</v>
      </c>
      <c r="Q31" s="16">
        <v>33.9</v>
      </c>
      <c r="R31" s="17">
        <v>4</v>
      </c>
    </row>
    <row r="32" spans="1:18" x14ac:dyDescent="0.25">
      <c r="A32" s="15">
        <v>5</v>
      </c>
      <c r="B32" s="16">
        <v>2.42</v>
      </c>
      <c r="C32" s="17">
        <v>5</v>
      </c>
      <c r="D32" s="15">
        <v>5</v>
      </c>
      <c r="E32" s="16">
        <v>7.44</v>
      </c>
      <c r="F32" s="17">
        <v>5</v>
      </c>
      <c r="G32" s="15">
        <v>5</v>
      </c>
      <c r="H32" s="16">
        <v>18.600000000000001</v>
      </c>
      <c r="I32" s="17">
        <v>5</v>
      </c>
      <c r="J32" s="15">
        <v>5</v>
      </c>
      <c r="K32" s="16">
        <v>30.99</v>
      </c>
      <c r="L32" s="17">
        <v>5</v>
      </c>
      <c r="M32" s="15">
        <v>5</v>
      </c>
      <c r="N32" s="16">
        <v>19.920000000000002</v>
      </c>
      <c r="O32" s="17">
        <v>5</v>
      </c>
      <c r="P32" s="15">
        <v>5</v>
      </c>
      <c r="Q32" s="16">
        <v>39.56</v>
      </c>
      <c r="R32" s="17">
        <v>5</v>
      </c>
    </row>
    <row r="33" spans="1:18" x14ac:dyDescent="0.25">
      <c r="A33" s="15">
        <v>6</v>
      </c>
      <c r="B33" s="16">
        <v>2.71</v>
      </c>
      <c r="C33" s="17">
        <v>6</v>
      </c>
      <c r="D33" s="15">
        <v>6</v>
      </c>
      <c r="E33" s="16">
        <v>8.5</v>
      </c>
      <c r="F33" s="17">
        <v>6</v>
      </c>
      <c r="G33" s="15">
        <v>6</v>
      </c>
      <c r="H33" s="16">
        <v>21.25</v>
      </c>
      <c r="I33" s="17">
        <v>6</v>
      </c>
      <c r="J33" s="15">
        <v>6</v>
      </c>
      <c r="K33" s="16">
        <v>38.74</v>
      </c>
      <c r="L33" s="17">
        <v>6</v>
      </c>
      <c r="M33" s="15">
        <v>6</v>
      </c>
      <c r="N33" s="16">
        <v>24.35</v>
      </c>
      <c r="O33" s="17">
        <v>6</v>
      </c>
      <c r="P33" s="15">
        <v>6</v>
      </c>
      <c r="Q33" s="16">
        <v>49.45</v>
      </c>
      <c r="R33" s="17">
        <v>6</v>
      </c>
    </row>
    <row r="34" spans="1:18" x14ac:dyDescent="0.25">
      <c r="A34" s="15">
        <v>7</v>
      </c>
      <c r="B34" s="16">
        <v>3.01</v>
      </c>
      <c r="C34" s="17">
        <v>7</v>
      </c>
      <c r="D34" s="15">
        <v>7</v>
      </c>
      <c r="E34" s="16">
        <v>9.7200000000000006</v>
      </c>
      <c r="F34" s="17">
        <v>7</v>
      </c>
      <c r="G34" s="15">
        <v>7</v>
      </c>
      <c r="H34" s="16">
        <v>24.3</v>
      </c>
      <c r="I34" s="17">
        <v>7</v>
      </c>
      <c r="J34" s="15">
        <v>7</v>
      </c>
      <c r="K34" s="16">
        <v>43.16</v>
      </c>
      <c r="L34" s="17">
        <v>7</v>
      </c>
      <c r="M34" s="15">
        <v>7</v>
      </c>
      <c r="N34" s="16">
        <v>28.77</v>
      </c>
      <c r="O34" s="17">
        <v>7</v>
      </c>
      <c r="P34" s="15">
        <v>7</v>
      </c>
      <c r="Q34" s="16">
        <v>55.09</v>
      </c>
      <c r="R34" s="17">
        <v>7</v>
      </c>
    </row>
    <row r="35" spans="1:18" x14ac:dyDescent="0.25">
      <c r="A35" s="15">
        <v>8</v>
      </c>
      <c r="B35" s="16">
        <v>3.31</v>
      </c>
      <c r="C35" s="17">
        <v>8</v>
      </c>
      <c r="D35" s="15">
        <v>8</v>
      </c>
      <c r="E35" s="16">
        <v>11.96</v>
      </c>
      <c r="F35" s="17">
        <v>8</v>
      </c>
      <c r="G35" s="15">
        <v>8</v>
      </c>
      <c r="H35" s="16">
        <v>29.9</v>
      </c>
      <c r="I35" s="17">
        <v>8</v>
      </c>
      <c r="J35" s="15">
        <v>8</v>
      </c>
      <c r="K35" s="16">
        <v>48.7</v>
      </c>
      <c r="L35" s="17">
        <v>8</v>
      </c>
      <c r="M35" s="15">
        <v>8</v>
      </c>
      <c r="N35" s="16">
        <v>33.21</v>
      </c>
      <c r="O35" s="17">
        <v>8</v>
      </c>
      <c r="P35" s="15">
        <v>8</v>
      </c>
      <c r="Q35" s="16">
        <v>62.17</v>
      </c>
      <c r="R35" s="17">
        <v>8</v>
      </c>
    </row>
    <row r="36" spans="1:18" x14ac:dyDescent="0.25">
      <c r="A36" s="15">
        <v>9</v>
      </c>
      <c r="B36" s="16">
        <v>3.61</v>
      </c>
      <c r="C36" s="17">
        <v>9</v>
      </c>
      <c r="D36" s="15">
        <v>9</v>
      </c>
      <c r="E36" s="16">
        <v>14.27</v>
      </c>
      <c r="F36" s="17">
        <v>9</v>
      </c>
      <c r="G36" s="15">
        <v>9</v>
      </c>
      <c r="H36" s="16">
        <v>35.68</v>
      </c>
      <c r="I36" s="17">
        <v>9</v>
      </c>
      <c r="J36" s="15">
        <v>9</v>
      </c>
      <c r="K36" s="16">
        <v>58.66</v>
      </c>
      <c r="L36" s="17">
        <v>9</v>
      </c>
      <c r="M36" s="15">
        <v>9</v>
      </c>
      <c r="N36" s="16">
        <v>37.630000000000003</v>
      </c>
      <c r="O36" s="17">
        <v>9</v>
      </c>
      <c r="P36" s="15">
        <v>9</v>
      </c>
      <c r="Q36" s="16">
        <v>74.88</v>
      </c>
      <c r="R36" s="17">
        <v>9</v>
      </c>
    </row>
    <row r="37" spans="1:18" x14ac:dyDescent="0.25">
      <c r="A37" s="15">
        <v>10</v>
      </c>
      <c r="B37" s="16">
        <v>3.91</v>
      </c>
      <c r="C37" s="17">
        <v>10</v>
      </c>
      <c r="D37" s="15">
        <v>10</v>
      </c>
      <c r="E37" s="16">
        <v>17.43</v>
      </c>
      <c r="F37" s="17">
        <v>10</v>
      </c>
      <c r="G37" s="15">
        <v>10</v>
      </c>
      <c r="H37" s="16">
        <v>43.58</v>
      </c>
      <c r="I37" s="17">
        <v>10</v>
      </c>
      <c r="J37" s="15">
        <v>10</v>
      </c>
      <c r="K37" s="16">
        <v>69.73</v>
      </c>
      <c r="L37" s="17">
        <v>10</v>
      </c>
      <c r="M37" s="15">
        <v>10</v>
      </c>
      <c r="N37" s="16">
        <v>42.06</v>
      </c>
      <c r="O37" s="17">
        <v>10</v>
      </c>
      <c r="P37" s="15">
        <v>10</v>
      </c>
      <c r="Q37" s="16">
        <v>89.02</v>
      </c>
      <c r="R37" s="17">
        <v>10</v>
      </c>
    </row>
    <row r="38" spans="1:18" x14ac:dyDescent="0.25">
      <c r="A38" s="15">
        <v>11</v>
      </c>
      <c r="B38" s="16">
        <v>4.21</v>
      </c>
      <c r="C38" s="17">
        <v>11</v>
      </c>
      <c r="D38" s="15">
        <v>11</v>
      </c>
      <c r="E38" s="16">
        <v>20.399999999999999</v>
      </c>
      <c r="F38" s="17">
        <v>11</v>
      </c>
      <c r="G38" s="15">
        <v>11</v>
      </c>
      <c r="H38" s="16">
        <v>51</v>
      </c>
      <c r="I38" s="17">
        <v>11</v>
      </c>
      <c r="J38" s="15">
        <v>11</v>
      </c>
      <c r="K38" s="16">
        <v>79.69</v>
      </c>
      <c r="L38" s="17">
        <v>11</v>
      </c>
      <c r="M38" s="15">
        <v>11</v>
      </c>
      <c r="N38" s="16">
        <v>46.49</v>
      </c>
      <c r="O38" s="17">
        <v>11</v>
      </c>
      <c r="P38" s="15">
        <v>11</v>
      </c>
      <c r="Q38" s="16">
        <v>100.73</v>
      </c>
      <c r="R38" s="17">
        <v>11</v>
      </c>
    </row>
    <row r="39" spans="1:18" x14ac:dyDescent="0.25">
      <c r="A39" s="15">
        <v>12</v>
      </c>
      <c r="B39" s="16">
        <v>4.51</v>
      </c>
      <c r="C39" s="17">
        <v>12</v>
      </c>
      <c r="D39" s="15">
        <v>12</v>
      </c>
      <c r="E39" s="16">
        <v>23.99</v>
      </c>
      <c r="F39" s="17">
        <v>12</v>
      </c>
      <c r="G39" s="15">
        <v>12</v>
      </c>
      <c r="H39" s="16">
        <v>59.98</v>
      </c>
      <c r="I39" s="17">
        <v>12</v>
      </c>
      <c r="J39" s="15">
        <v>12</v>
      </c>
      <c r="K39" s="16">
        <v>90.76</v>
      </c>
      <c r="L39" s="17">
        <v>12</v>
      </c>
      <c r="M39" s="15">
        <v>12</v>
      </c>
      <c r="N39" s="16">
        <v>50.92</v>
      </c>
      <c r="O39" s="17">
        <v>12</v>
      </c>
      <c r="P39" s="15">
        <v>12</v>
      </c>
      <c r="Q39" s="16">
        <v>115.86</v>
      </c>
      <c r="R39" s="17">
        <v>12</v>
      </c>
    </row>
    <row r="40" spans="1:18" x14ac:dyDescent="0.25">
      <c r="A40" s="15">
        <v>13</v>
      </c>
      <c r="B40" s="16">
        <v>4.82</v>
      </c>
      <c r="C40" s="17">
        <v>13</v>
      </c>
      <c r="D40" s="15">
        <v>13</v>
      </c>
      <c r="E40" s="16">
        <v>29.44</v>
      </c>
      <c r="F40" s="17">
        <v>13</v>
      </c>
      <c r="G40" s="15">
        <v>13</v>
      </c>
      <c r="H40" s="16">
        <v>73.599999999999994</v>
      </c>
      <c r="I40" s="17">
        <v>13</v>
      </c>
      <c r="J40" s="15">
        <v>13</v>
      </c>
      <c r="K40" s="16">
        <v>101.83</v>
      </c>
      <c r="L40" s="17">
        <v>13</v>
      </c>
      <c r="M40" s="15">
        <v>13</v>
      </c>
      <c r="N40" s="16">
        <v>54.79</v>
      </c>
      <c r="O40" s="17">
        <v>13</v>
      </c>
      <c r="P40" s="15">
        <v>13</v>
      </c>
      <c r="Q40" s="16">
        <v>130</v>
      </c>
      <c r="R40" s="17">
        <v>13</v>
      </c>
    </row>
    <row r="41" spans="1:18" x14ac:dyDescent="0.25">
      <c r="A41" s="15">
        <v>14</v>
      </c>
      <c r="B41" s="16">
        <v>5.13</v>
      </c>
      <c r="C41" s="17">
        <v>14</v>
      </c>
      <c r="D41" s="15">
        <v>14</v>
      </c>
      <c r="E41" s="16">
        <v>32.869999999999997</v>
      </c>
      <c r="F41" s="17">
        <v>14</v>
      </c>
      <c r="G41" s="15">
        <v>14</v>
      </c>
      <c r="H41" s="16">
        <v>82.18</v>
      </c>
      <c r="I41" s="17">
        <v>14</v>
      </c>
      <c r="J41" s="15">
        <v>14</v>
      </c>
      <c r="K41" s="16">
        <v>112.9</v>
      </c>
      <c r="L41" s="17">
        <v>14</v>
      </c>
      <c r="M41" s="15">
        <v>14</v>
      </c>
      <c r="N41" s="16">
        <v>58.66</v>
      </c>
      <c r="O41" s="17">
        <v>14</v>
      </c>
      <c r="P41" s="15">
        <v>14</v>
      </c>
      <c r="Q41" s="16">
        <v>144.13</v>
      </c>
      <c r="R41" s="17">
        <v>14</v>
      </c>
    </row>
    <row r="42" spans="1:18" x14ac:dyDescent="0.25">
      <c r="A42" s="15">
        <v>15</v>
      </c>
      <c r="B42" s="16">
        <v>5.23</v>
      </c>
      <c r="C42" s="17">
        <v>15</v>
      </c>
      <c r="D42" s="15">
        <v>15</v>
      </c>
      <c r="E42" s="16">
        <v>37.79</v>
      </c>
      <c r="F42" s="17">
        <v>15</v>
      </c>
      <c r="G42" s="15">
        <v>15</v>
      </c>
      <c r="H42" s="16">
        <v>94.48</v>
      </c>
      <c r="I42" s="17">
        <v>15</v>
      </c>
      <c r="J42" s="15">
        <v>15</v>
      </c>
      <c r="K42" s="16">
        <v>123.97</v>
      </c>
      <c r="L42" s="17">
        <v>15</v>
      </c>
      <c r="M42" s="15">
        <v>15</v>
      </c>
      <c r="N42" s="16">
        <v>62.53</v>
      </c>
      <c r="O42" s="17">
        <v>15</v>
      </c>
      <c r="P42" s="15">
        <v>15</v>
      </c>
      <c r="Q42" s="16">
        <v>158.26</v>
      </c>
      <c r="R42" s="17">
        <v>15</v>
      </c>
    </row>
    <row r="43" spans="1:18" x14ac:dyDescent="0.25">
      <c r="A43" s="15">
        <v>16</v>
      </c>
      <c r="B43" s="16">
        <v>5.54</v>
      </c>
      <c r="C43" s="17">
        <v>16</v>
      </c>
      <c r="D43" s="15">
        <v>16</v>
      </c>
      <c r="E43" s="16">
        <v>39.85</v>
      </c>
      <c r="F43" s="17">
        <v>16</v>
      </c>
      <c r="G43" s="15">
        <v>16</v>
      </c>
      <c r="H43" s="16">
        <v>99.63</v>
      </c>
      <c r="I43" s="17">
        <v>16</v>
      </c>
      <c r="J43" s="15">
        <v>16</v>
      </c>
      <c r="K43" s="16">
        <v>133.93</v>
      </c>
      <c r="L43" s="17">
        <v>16</v>
      </c>
      <c r="M43" s="15">
        <v>16</v>
      </c>
      <c r="N43" s="16">
        <v>66.41</v>
      </c>
      <c r="O43" s="17">
        <v>16</v>
      </c>
      <c r="P43" s="15">
        <v>16</v>
      </c>
      <c r="Q43" s="16">
        <v>172.23</v>
      </c>
      <c r="R43" s="17">
        <v>16</v>
      </c>
    </row>
    <row r="44" spans="1:18" x14ac:dyDescent="0.25">
      <c r="A44" s="15">
        <v>17</v>
      </c>
      <c r="B44" s="16">
        <v>5.85</v>
      </c>
      <c r="C44" s="17">
        <v>17</v>
      </c>
      <c r="D44" s="15">
        <v>17</v>
      </c>
      <c r="E44" s="16">
        <v>43.93</v>
      </c>
      <c r="F44" s="17">
        <v>17</v>
      </c>
      <c r="G44" s="15">
        <v>17</v>
      </c>
      <c r="H44" s="16">
        <v>109.83</v>
      </c>
      <c r="I44" s="17">
        <v>17</v>
      </c>
      <c r="J44" s="15">
        <v>17</v>
      </c>
      <c r="K44" s="16">
        <v>145</v>
      </c>
      <c r="L44" s="17">
        <v>17</v>
      </c>
      <c r="M44" s="15">
        <v>17</v>
      </c>
      <c r="N44" s="16">
        <v>70.28</v>
      </c>
      <c r="O44" s="17">
        <v>17</v>
      </c>
      <c r="P44" s="15">
        <v>17</v>
      </c>
      <c r="Q44" s="16">
        <v>186.46</v>
      </c>
      <c r="R44" s="17">
        <v>17</v>
      </c>
    </row>
    <row r="45" spans="1:18" x14ac:dyDescent="0.25">
      <c r="A45" s="15">
        <v>18</v>
      </c>
      <c r="B45" s="16">
        <v>6.16</v>
      </c>
      <c r="C45" s="17">
        <v>18</v>
      </c>
      <c r="D45" s="15">
        <v>18</v>
      </c>
      <c r="E45" s="16">
        <v>47.73</v>
      </c>
      <c r="F45" s="17">
        <v>18</v>
      </c>
      <c r="G45" s="15">
        <v>18</v>
      </c>
      <c r="H45" s="16">
        <v>119.33</v>
      </c>
      <c r="I45" s="17">
        <v>18</v>
      </c>
      <c r="J45" s="15">
        <v>18</v>
      </c>
      <c r="K45" s="16">
        <v>156.07</v>
      </c>
      <c r="L45" s="17">
        <v>18</v>
      </c>
      <c r="M45" s="15">
        <v>18</v>
      </c>
      <c r="N45" s="16">
        <v>74.16</v>
      </c>
      <c r="O45" s="17">
        <v>18</v>
      </c>
      <c r="P45" s="15">
        <v>18</v>
      </c>
      <c r="Q45" s="16">
        <v>201.51</v>
      </c>
      <c r="R45" s="17">
        <v>18</v>
      </c>
    </row>
    <row r="46" spans="1:18" x14ac:dyDescent="0.25">
      <c r="A46" s="15">
        <v>19</v>
      </c>
      <c r="B46" s="16">
        <v>6.47</v>
      </c>
      <c r="C46" s="17">
        <v>19</v>
      </c>
      <c r="D46" s="15">
        <v>19</v>
      </c>
      <c r="E46" s="16">
        <v>50.44</v>
      </c>
      <c r="F46" s="17">
        <v>19</v>
      </c>
      <c r="G46" s="15">
        <v>19</v>
      </c>
      <c r="H46" s="16">
        <v>126.1</v>
      </c>
      <c r="I46" s="17">
        <v>19</v>
      </c>
      <c r="J46" s="15">
        <v>19</v>
      </c>
      <c r="K46" s="16">
        <v>166</v>
      </c>
      <c r="L46" s="17">
        <v>19</v>
      </c>
      <c r="M46" s="15">
        <v>19</v>
      </c>
      <c r="N46" s="16">
        <v>77.48</v>
      </c>
      <c r="O46" s="17">
        <v>19</v>
      </c>
      <c r="P46" s="15">
        <v>19</v>
      </c>
      <c r="Q46" s="16">
        <v>214.33</v>
      </c>
      <c r="R46" s="17">
        <v>19</v>
      </c>
    </row>
    <row r="47" spans="1:18" x14ac:dyDescent="0.25">
      <c r="A47" s="15">
        <v>20</v>
      </c>
      <c r="B47" s="16">
        <v>6.78</v>
      </c>
      <c r="C47" s="17">
        <v>20</v>
      </c>
      <c r="D47" s="15">
        <v>20</v>
      </c>
      <c r="E47" s="16">
        <v>52.02</v>
      </c>
      <c r="F47" s="17">
        <v>20</v>
      </c>
      <c r="G47" s="15">
        <v>20</v>
      </c>
      <c r="H47" s="16">
        <v>130.05000000000001</v>
      </c>
      <c r="I47" s="17">
        <v>20</v>
      </c>
      <c r="J47" s="15">
        <v>20</v>
      </c>
      <c r="K47" s="16">
        <v>174.88</v>
      </c>
      <c r="L47" s="17">
        <v>20</v>
      </c>
      <c r="M47" s="15">
        <v>20</v>
      </c>
      <c r="N47" s="16">
        <v>80.8</v>
      </c>
      <c r="O47" s="17">
        <v>20</v>
      </c>
      <c r="P47" s="15">
        <v>20</v>
      </c>
      <c r="Q47" s="16">
        <v>225.8</v>
      </c>
      <c r="R47" s="17">
        <v>20</v>
      </c>
    </row>
    <row r="48" spans="1:18" x14ac:dyDescent="0.25">
      <c r="A48" s="15">
        <v>21</v>
      </c>
      <c r="B48" s="16">
        <v>7.09</v>
      </c>
      <c r="C48" s="17">
        <v>21</v>
      </c>
      <c r="D48" s="15">
        <v>21</v>
      </c>
      <c r="E48" s="16">
        <v>53.13</v>
      </c>
      <c r="F48" s="17">
        <v>21</v>
      </c>
      <c r="G48" s="15">
        <v>21</v>
      </c>
      <c r="H48" s="16">
        <v>132.83000000000001</v>
      </c>
      <c r="I48" s="17">
        <v>21</v>
      </c>
      <c r="J48" s="15">
        <v>21</v>
      </c>
      <c r="K48" s="16">
        <v>184.85</v>
      </c>
      <c r="L48" s="17">
        <v>21</v>
      </c>
      <c r="M48" s="15">
        <v>21</v>
      </c>
      <c r="N48" s="16">
        <v>84.12</v>
      </c>
      <c r="O48" s="17">
        <v>21</v>
      </c>
      <c r="P48" s="15">
        <v>21</v>
      </c>
      <c r="Q48" s="16">
        <v>238.67</v>
      </c>
      <c r="R48" s="17">
        <v>21</v>
      </c>
    </row>
    <row r="49" spans="1:18" x14ac:dyDescent="0.25">
      <c r="A49" s="15">
        <v>22</v>
      </c>
      <c r="B49" s="16">
        <v>7.4</v>
      </c>
      <c r="C49" s="17">
        <v>22</v>
      </c>
      <c r="D49" s="15">
        <v>22</v>
      </c>
      <c r="E49" s="16">
        <v>53.97</v>
      </c>
      <c r="F49" s="17">
        <v>22</v>
      </c>
      <c r="G49" s="15">
        <v>22</v>
      </c>
      <c r="H49" s="16">
        <v>135</v>
      </c>
      <c r="I49" s="17">
        <v>22</v>
      </c>
      <c r="J49" s="15">
        <v>22</v>
      </c>
      <c r="K49" s="16">
        <v>193.7</v>
      </c>
      <c r="L49" s="17">
        <v>22</v>
      </c>
      <c r="M49" s="15">
        <v>22</v>
      </c>
      <c r="N49" s="16">
        <v>87.44</v>
      </c>
      <c r="O49" s="17">
        <v>22</v>
      </c>
      <c r="P49" s="15">
        <v>22</v>
      </c>
      <c r="Q49" s="16">
        <v>250.1</v>
      </c>
      <c r="R49" s="17">
        <v>22</v>
      </c>
    </row>
    <row r="50" spans="1:18" x14ac:dyDescent="0.25">
      <c r="A50" s="15">
        <v>23</v>
      </c>
      <c r="B50" s="16">
        <v>7.72</v>
      </c>
      <c r="C50" s="17">
        <v>23</v>
      </c>
      <c r="D50" s="15">
        <v>23</v>
      </c>
      <c r="E50" s="16">
        <v>54.55</v>
      </c>
      <c r="F50" s="17">
        <v>23</v>
      </c>
      <c r="G50" s="15">
        <v>23</v>
      </c>
      <c r="H50" s="16">
        <v>136.38</v>
      </c>
      <c r="I50" s="17">
        <v>23</v>
      </c>
      <c r="J50" s="15">
        <v>23</v>
      </c>
      <c r="K50" s="16">
        <v>199.24</v>
      </c>
      <c r="L50" s="17">
        <v>23</v>
      </c>
      <c r="M50" s="15">
        <v>23</v>
      </c>
      <c r="N50" s="16">
        <v>90.76</v>
      </c>
      <c r="O50" s="17">
        <v>23</v>
      </c>
      <c r="P50" s="15">
        <v>23</v>
      </c>
      <c r="Q50" s="16">
        <v>275.25</v>
      </c>
      <c r="R50" s="17">
        <v>23</v>
      </c>
    </row>
    <row r="51" spans="1:18" x14ac:dyDescent="0.25">
      <c r="A51" s="15">
        <v>24</v>
      </c>
      <c r="B51" s="16">
        <v>8.0500000000000007</v>
      </c>
      <c r="C51" s="17">
        <v>24</v>
      </c>
      <c r="D51" s="15">
        <v>24</v>
      </c>
      <c r="E51" s="16">
        <v>56.45</v>
      </c>
      <c r="F51" s="17">
        <v>24</v>
      </c>
      <c r="G51" s="15">
        <v>24</v>
      </c>
      <c r="H51" s="16">
        <v>141.12</v>
      </c>
      <c r="I51" s="17">
        <v>24</v>
      </c>
      <c r="J51" s="15">
        <v>24</v>
      </c>
      <c r="K51" s="16">
        <v>212.52</v>
      </c>
      <c r="L51" s="17">
        <v>24</v>
      </c>
      <c r="M51" s="15">
        <v>24</v>
      </c>
      <c r="N51" s="16">
        <v>94.08</v>
      </c>
      <c r="O51" s="17">
        <v>24</v>
      </c>
      <c r="P51" s="15">
        <v>24</v>
      </c>
      <c r="Q51" s="16">
        <v>274.39</v>
      </c>
      <c r="R51" s="17">
        <v>24</v>
      </c>
    </row>
    <row r="52" spans="1:18" x14ac:dyDescent="0.25">
      <c r="A52" s="15">
        <v>25</v>
      </c>
      <c r="B52" s="16">
        <v>8.3800000000000008</v>
      </c>
      <c r="C52" s="17">
        <v>25</v>
      </c>
      <c r="D52" s="15">
        <v>25</v>
      </c>
      <c r="E52" s="16">
        <v>57.56</v>
      </c>
      <c r="F52" s="17">
        <v>25</v>
      </c>
      <c r="G52" s="15">
        <v>25</v>
      </c>
      <c r="H52" s="16">
        <v>143.9</v>
      </c>
      <c r="I52" s="17">
        <v>25</v>
      </c>
      <c r="J52" s="15">
        <v>25</v>
      </c>
      <c r="K52" s="16">
        <v>221.37</v>
      </c>
      <c r="L52" s="17">
        <v>25</v>
      </c>
      <c r="M52" s="15">
        <v>25</v>
      </c>
      <c r="N52" s="16">
        <v>97.4</v>
      </c>
      <c r="O52" s="17">
        <v>25</v>
      </c>
      <c r="P52" s="15">
        <v>25</v>
      </c>
      <c r="Q52" s="16">
        <v>285.82</v>
      </c>
      <c r="R52" s="17">
        <v>25</v>
      </c>
    </row>
    <row r="53" spans="1:18" x14ac:dyDescent="0.25">
      <c r="A53" s="15">
        <v>26</v>
      </c>
      <c r="B53" s="16">
        <v>8.7200000000000006</v>
      </c>
      <c r="C53" s="17">
        <v>26</v>
      </c>
      <c r="D53" s="15">
        <v>26</v>
      </c>
      <c r="E53" s="16">
        <v>59.22</v>
      </c>
      <c r="F53" s="17">
        <v>26</v>
      </c>
      <c r="G53" s="15">
        <v>26</v>
      </c>
      <c r="H53" s="16">
        <v>148.05000000000001</v>
      </c>
      <c r="I53" s="17">
        <v>26</v>
      </c>
      <c r="J53" s="15">
        <v>26</v>
      </c>
      <c r="K53" s="16">
        <v>230.23</v>
      </c>
      <c r="L53" s="17">
        <v>26</v>
      </c>
      <c r="M53" s="15">
        <v>26</v>
      </c>
      <c r="N53" s="16">
        <v>100.72</v>
      </c>
      <c r="O53" s="17">
        <v>26</v>
      </c>
      <c r="P53" s="15">
        <v>26</v>
      </c>
      <c r="Q53" s="16">
        <v>297.26</v>
      </c>
      <c r="R53" s="17">
        <v>26</v>
      </c>
    </row>
    <row r="54" spans="1:18" x14ac:dyDescent="0.25">
      <c r="A54" s="15">
        <v>27</v>
      </c>
      <c r="B54" s="16">
        <v>9.56</v>
      </c>
      <c r="C54" s="17">
        <v>27</v>
      </c>
      <c r="D54" s="15">
        <v>27</v>
      </c>
      <c r="E54" s="16">
        <v>60.32</v>
      </c>
      <c r="F54" s="17">
        <v>27</v>
      </c>
      <c r="G54" s="15">
        <v>27</v>
      </c>
      <c r="H54" s="16">
        <v>150.80000000000001</v>
      </c>
      <c r="I54" s="17">
        <v>27</v>
      </c>
      <c r="J54" s="15">
        <v>27</v>
      </c>
      <c r="K54" s="16">
        <v>236.87</v>
      </c>
      <c r="L54" s="17">
        <v>27</v>
      </c>
      <c r="M54" s="15">
        <v>27</v>
      </c>
      <c r="N54" s="16">
        <v>104.04</v>
      </c>
      <c r="O54" s="17">
        <v>27</v>
      </c>
      <c r="P54" s="15">
        <v>27</v>
      </c>
      <c r="Q54" s="16">
        <v>307.27</v>
      </c>
      <c r="R54" s="17">
        <v>27</v>
      </c>
    </row>
    <row r="55" spans="1:18" x14ac:dyDescent="0.25">
      <c r="A55" s="15">
        <v>28</v>
      </c>
      <c r="B55" s="16">
        <v>9.9</v>
      </c>
      <c r="C55" s="17">
        <v>28</v>
      </c>
      <c r="D55" s="15">
        <v>28</v>
      </c>
      <c r="E55" s="16">
        <v>63.76</v>
      </c>
      <c r="F55" s="17">
        <v>28</v>
      </c>
      <c r="G55" s="15">
        <v>28</v>
      </c>
      <c r="H55" s="16">
        <v>159.4</v>
      </c>
      <c r="I55" s="17">
        <v>28</v>
      </c>
      <c r="J55" s="15">
        <v>28</v>
      </c>
      <c r="K55" s="16">
        <v>237.98</v>
      </c>
      <c r="L55" s="17">
        <v>28</v>
      </c>
      <c r="M55" s="15">
        <v>28</v>
      </c>
      <c r="N55" s="16">
        <v>107.36</v>
      </c>
      <c r="O55" s="17">
        <v>28</v>
      </c>
      <c r="P55" s="15">
        <v>28</v>
      </c>
      <c r="Q55" s="16">
        <v>318.75</v>
      </c>
      <c r="R55" s="17">
        <v>28</v>
      </c>
    </row>
    <row r="56" spans="1:18" x14ac:dyDescent="0.25">
      <c r="A56" s="15">
        <v>29</v>
      </c>
      <c r="B56" s="16">
        <v>10.58</v>
      </c>
      <c r="C56" s="17">
        <v>29</v>
      </c>
      <c r="D56" s="15">
        <v>29</v>
      </c>
      <c r="E56" s="16">
        <v>64.2</v>
      </c>
      <c r="F56" s="17">
        <v>29</v>
      </c>
      <c r="G56" s="15">
        <v>29</v>
      </c>
      <c r="H56" s="16">
        <v>160.5</v>
      </c>
      <c r="I56" s="17">
        <v>29</v>
      </c>
      <c r="J56" s="15">
        <v>29</v>
      </c>
      <c r="K56" s="16">
        <v>251.26</v>
      </c>
      <c r="L56" s="17">
        <v>29</v>
      </c>
      <c r="M56" s="15">
        <v>29</v>
      </c>
      <c r="N56" s="16">
        <v>110.68</v>
      </c>
      <c r="O56" s="17">
        <v>29</v>
      </c>
      <c r="P56" s="15">
        <v>29</v>
      </c>
      <c r="Q56" s="16">
        <v>324.42</v>
      </c>
      <c r="R56" s="17">
        <v>29</v>
      </c>
    </row>
    <row r="57" spans="1:18" x14ac:dyDescent="0.25">
      <c r="A57" s="15">
        <v>30</v>
      </c>
      <c r="B57" s="16">
        <v>11.07</v>
      </c>
      <c r="C57" s="17">
        <v>30</v>
      </c>
      <c r="D57" s="15">
        <v>30</v>
      </c>
      <c r="E57" s="16">
        <v>65.86</v>
      </c>
      <c r="F57" s="17">
        <v>30</v>
      </c>
      <c r="G57" s="15">
        <v>30</v>
      </c>
      <c r="H57" s="16">
        <v>164.65</v>
      </c>
      <c r="I57" s="17">
        <v>30</v>
      </c>
      <c r="J57" s="15">
        <v>30</v>
      </c>
      <c r="K57" s="16">
        <v>257.89999999999998</v>
      </c>
      <c r="L57" s="17">
        <v>30</v>
      </c>
      <c r="M57" s="15">
        <v>30</v>
      </c>
      <c r="N57" s="16">
        <v>114</v>
      </c>
      <c r="O57" s="17">
        <v>30</v>
      </c>
      <c r="P57" s="15">
        <v>30</v>
      </c>
      <c r="Q57" s="16">
        <v>333</v>
      </c>
      <c r="R57" s="17">
        <v>30</v>
      </c>
    </row>
  </sheetData>
  <sheetProtection algorithmName="SHA-512" hashValue="BgA2p4eMSq0COa1HboPL0qJWHG/KqdOJDgHgv/EEVlazunPka5Xi5vDt8ESpwgSp4dOmVbwKj+WUqmqhvRuGQw==" saltValue="gpTmOK0vEyRmCytx+3OMHg==" spinCount="100000" sheet="1" selectLockedCells="1"/>
  <mergeCells count="23">
    <mergeCell ref="G5:N5"/>
    <mergeCell ref="G6:N24"/>
    <mergeCell ref="G2:M2"/>
    <mergeCell ref="A1:D1"/>
    <mergeCell ref="A2:C2"/>
    <mergeCell ref="A3:C3"/>
    <mergeCell ref="A4:C4"/>
    <mergeCell ref="A7:E7"/>
    <mergeCell ref="G3:M3"/>
    <mergeCell ref="A5:C5"/>
    <mergeCell ref="A8:C8"/>
    <mergeCell ref="A9:C9"/>
    <mergeCell ref="P26:Q26"/>
    <mergeCell ref="A10:C10"/>
    <mergeCell ref="A11:C11"/>
    <mergeCell ref="A12:C12"/>
    <mergeCell ref="A13:C13"/>
    <mergeCell ref="A14:C14"/>
    <mergeCell ref="M26:N26"/>
    <mergeCell ref="A26:B26"/>
    <mergeCell ref="D26:E26"/>
    <mergeCell ref="G26:H26"/>
    <mergeCell ref="J26:K26"/>
  </mergeCells>
  <conditionalFormatting sqref="E9:E23">
    <cfRule type="cellIs" dxfId="12" priority="1" operator="equal">
      <formula>30</formula>
    </cfRule>
    <cfRule type="cellIs" dxfId="11" priority="2" operator="equal">
      <formula>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01D7D-ADD1-4445-A873-7D7F032F9C98}">
  <dimension ref="A1:R60"/>
  <sheetViews>
    <sheetView topLeftCell="A12" zoomScaleNormal="100" workbookViewId="0">
      <selection activeCell="H60" sqref="H60"/>
    </sheetView>
  </sheetViews>
  <sheetFormatPr baseColWidth="10" defaultRowHeight="15" x14ac:dyDescent="0.25"/>
  <cols>
    <col min="1" max="1" width="13" style="1" bestFit="1" customWidth="1"/>
    <col min="2" max="2" width="18.7109375" style="1" bestFit="1" customWidth="1"/>
    <col min="3" max="3" width="12.5703125" style="1" bestFit="1" customWidth="1"/>
    <col min="4" max="4" width="17.85546875" style="1" bestFit="1" customWidth="1"/>
    <col min="5" max="5" width="18.7109375" style="1" bestFit="1" customWidth="1"/>
    <col min="6" max="6" width="11.42578125" style="1"/>
    <col min="7" max="7" width="13" style="1" bestFit="1" customWidth="1"/>
    <col min="8" max="8" width="18.7109375" style="1" bestFit="1" customWidth="1"/>
    <col min="9" max="9" width="11.42578125" style="1"/>
    <col min="10" max="10" width="13.42578125" style="1" customWidth="1"/>
    <col min="11" max="11" width="18.7109375" style="1" bestFit="1" customWidth="1"/>
    <col min="12" max="12" width="11.42578125" style="1"/>
    <col min="13" max="13" width="13" style="1" bestFit="1" customWidth="1"/>
    <col min="14" max="14" width="18.7109375" style="1" bestFit="1" customWidth="1"/>
    <col min="15" max="15" width="11.42578125" style="1"/>
    <col min="16" max="16" width="13.28515625" style="1" customWidth="1"/>
    <col min="17" max="17" width="18.7109375" style="1" bestFit="1" customWidth="1"/>
    <col min="18" max="18" width="11.42578125" style="1"/>
    <col min="19" max="19" width="13.85546875" style="1" customWidth="1"/>
    <col min="20" max="16384" width="11.42578125" style="1"/>
  </cols>
  <sheetData>
    <row r="1" spans="1:15" x14ac:dyDescent="0.25">
      <c r="A1" s="71" t="s">
        <v>1</v>
      </c>
      <c r="B1" s="71"/>
      <c r="C1" s="71"/>
      <c r="D1" s="71"/>
      <c r="G1" s="18" t="s">
        <v>35</v>
      </c>
      <c r="H1"/>
      <c r="I1"/>
      <c r="J1"/>
      <c r="K1"/>
      <c r="L1"/>
      <c r="M1"/>
      <c r="N1"/>
      <c r="O1"/>
    </row>
    <row r="2" spans="1:15" x14ac:dyDescent="0.25">
      <c r="A2" s="72" t="s">
        <v>0</v>
      </c>
      <c r="B2" s="72"/>
      <c r="C2" s="72"/>
      <c r="D2" s="2">
        <v>4</v>
      </c>
      <c r="G2" s="91" t="s">
        <v>7</v>
      </c>
      <c r="H2" s="92"/>
      <c r="I2" s="92"/>
      <c r="J2" s="92"/>
      <c r="K2" s="92"/>
      <c r="L2" s="92"/>
      <c r="M2" s="92"/>
      <c r="N2" s="93"/>
      <c r="O2" s="19"/>
    </row>
    <row r="3" spans="1:15" x14ac:dyDescent="0.25">
      <c r="A3" s="72" t="s">
        <v>54</v>
      </c>
      <c r="B3" s="72"/>
      <c r="C3" s="72"/>
      <c r="D3" s="2">
        <v>10</v>
      </c>
      <c r="G3" s="91" t="s">
        <v>39</v>
      </c>
      <c r="H3" s="92"/>
      <c r="I3" s="92"/>
      <c r="J3" s="92"/>
      <c r="K3" s="92"/>
      <c r="L3" s="92"/>
      <c r="M3" s="92"/>
      <c r="N3" s="93"/>
      <c r="O3" s="20"/>
    </row>
    <row r="4" spans="1:15" ht="15.75" thickBot="1" x14ac:dyDescent="0.3">
      <c r="A4" s="72" t="s">
        <v>55</v>
      </c>
      <c r="B4" s="72"/>
      <c r="C4" s="72"/>
      <c r="D4" s="2">
        <v>5</v>
      </c>
      <c r="G4"/>
      <c r="H4"/>
      <c r="I4"/>
      <c r="J4"/>
      <c r="K4"/>
      <c r="L4"/>
      <c r="M4"/>
      <c r="N4"/>
      <c r="O4"/>
    </row>
    <row r="5" spans="1:15" x14ac:dyDescent="0.25">
      <c r="A5" s="75" t="s">
        <v>58</v>
      </c>
      <c r="B5" s="75"/>
      <c r="C5" s="75"/>
      <c r="D5" s="9">
        <f>D2*D3*D4/10</f>
        <v>20</v>
      </c>
      <c r="G5" s="76" t="s">
        <v>50</v>
      </c>
      <c r="H5" s="77"/>
      <c r="I5" s="77"/>
      <c r="J5" s="77"/>
      <c r="K5" s="77"/>
      <c r="L5" s="77"/>
      <c r="M5" s="77"/>
      <c r="N5" s="78"/>
      <c r="O5"/>
    </row>
    <row r="6" spans="1:15" x14ac:dyDescent="0.25">
      <c r="G6" s="62" t="s">
        <v>66</v>
      </c>
      <c r="H6" s="85"/>
      <c r="I6" s="85"/>
      <c r="J6" s="85"/>
      <c r="K6" s="85"/>
      <c r="L6" s="85"/>
      <c r="M6" s="85"/>
      <c r="N6" s="86"/>
      <c r="O6"/>
    </row>
    <row r="7" spans="1:15" x14ac:dyDescent="0.25">
      <c r="A7" s="71" t="s">
        <v>6</v>
      </c>
      <c r="B7" s="71"/>
      <c r="C7" s="71"/>
      <c r="D7" s="71"/>
      <c r="E7" s="71"/>
      <c r="G7" s="84"/>
      <c r="H7" s="85"/>
      <c r="I7" s="85"/>
      <c r="J7" s="85"/>
      <c r="K7" s="85"/>
      <c r="L7" s="85"/>
      <c r="M7" s="85"/>
      <c r="N7" s="86"/>
      <c r="O7"/>
    </row>
    <row r="8" spans="1:15" x14ac:dyDescent="0.25">
      <c r="A8" s="90" t="s">
        <v>2</v>
      </c>
      <c r="B8" s="90"/>
      <c r="C8" s="90"/>
      <c r="D8" s="10" t="s">
        <v>53</v>
      </c>
      <c r="E8" s="10" t="s">
        <v>3</v>
      </c>
      <c r="G8" s="84"/>
      <c r="H8" s="85"/>
      <c r="I8" s="85"/>
      <c r="J8" s="85"/>
      <c r="K8" s="85"/>
      <c r="L8" s="85"/>
      <c r="M8" s="85"/>
      <c r="N8" s="86"/>
      <c r="O8"/>
    </row>
    <row r="9" spans="1:15" x14ac:dyDescent="0.25">
      <c r="A9" s="107" t="s">
        <v>17</v>
      </c>
      <c r="B9" s="107"/>
      <c r="C9" s="107"/>
      <c r="D9" s="8">
        <f>$D$5</f>
        <v>20</v>
      </c>
      <c r="E9" s="45">
        <f>VLOOKUP(D5,B29:C59,2,TRUE)</f>
        <v>15</v>
      </c>
      <c r="G9" s="84"/>
      <c r="H9" s="85"/>
      <c r="I9" s="85"/>
      <c r="J9" s="85"/>
      <c r="K9" s="85"/>
      <c r="L9" s="85"/>
      <c r="M9" s="85"/>
      <c r="N9" s="86"/>
      <c r="O9"/>
    </row>
    <row r="10" spans="1:15" x14ac:dyDescent="0.25">
      <c r="A10" s="103" t="s">
        <v>18</v>
      </c>
      <c r="B10" s="103"/>
      <c r="C10" s="103"/>
      <c r="D10" s="8">
        <f>$D$5</f>
        <v>20</v>
      </c>
      <c r="E10" s="38">
        <f>VLOOKUP(D5,E29:F59,2,TRUE)</f>
        <v>4</v>
      </c>
      <c r="G10" s="84"/>
      <c r="H10" s="85"/>
      <c r="I10" s="85"/>
      <c r="J10" s="85"/>
      <c r="K10" s="85"/>
      <c r="L10" s="85"/>
      <c r="M10" s="85"/>
      <c r="N10" s="86"/>
      <c r="O10"/>
    </row>
    <row r="11" spans="1:15" x14ac:dyDescent="0.25">
      <c r="A11" s="104" t="s">
        <v>19</v>
      </c>
      <c r="B11" s="104"/>
      <c r="C11" s="104"/>
      <c r="D11" s="8">
        <f>$D$5</f>
        <v>20</v>
      </c>
      <c r="E11" s="39" t="e">
        <f>VLOOKUP(D5,H29:I59,2,TRUE)</f>
        <v>#N/A</v>
      </c>
      <c r="G11" s="84"/>
      <c r="H11" s="85"/>
      <c r="I11" s="85"/>
      <c r="J11" s="85"/>
      <c r="K11" s="85"/>
      <c r="L11" s="85"/>
      <c r="M11" s="85"/>
      <c r="N11" s="86"/>
      <c r="O11"/>
    </row>
    <row r="12" spans="1:15" x14ac:dyDescent="0.25">
      <c r="A12" s="105" t="s">
        <v>20</v>
      </c>
      <c r="B12" s="105"/>
      <c r="C12" s="105"/>
      <c r="D12" s="8">
        <f>$D$5</f>
        <v>20</v>
      </c>
      <c r="E12" s="40" t="e">
        <f>VLOOKUP(D5,K29:L59,2,TRUE)</f>
        <v>#N/A</v>
      </c>
      <c r="G12" s="84"/>
      <c r="H12" s="85"/>
      <c r="I12" s="85"/>
      <c r="J12" s="85"/>
      <c r="K12" s="85"/>
      <c r="L12" s="85"/>
      <c r="M12" s="85"/>
      <c r="N12" s="86"/>
      <c r="O12"/>
    </row>
    <row r="13" spans="1:15" x14ac:dyDescent="0.25">
      <c r="A13" s="105" t="s">
        <v>21</v>
      </c>
      <c r="B13" s="105"/>
      <c r="C13" s="105"/>
      <c r="D13" s="8">
        <f>D5</f>
        <v>20</v>
      </c>
      <c r="E13" s="40" t="e">
        <f>VLOOKUP(D5,N29:O59,2,TRUE)</f>
        <v>#N/A</v>
      </c>
      <c r="G13" s="84"/>
      <c r="H13" s="85"/>
      <c r="I13" s="85"/>
      <c r="J13" s="85"/>
      <c r="K13" s="85"/>
      <c r="L13" s="85"/>
      <c r="M13" s="85"/>
      <c r="N13" s="86"/>
      <c r="O13"/>
    </row>
    <row r="14" spans="1:15" x14ac:dyDescent="0.25">
      <c r="A14" s="68" t="s">
        <v>12</v>
      </c>
      <c r="B14" s="68"/>
      <c r="C14" s="68"/>
      <c r="D14" s="8">
        <f>D5</f>
        <v>20</v>
      </c>
      <c r="E14" s="11" t="e">
        <f>VLOOKUP(D5,Q29:R59,2,TRUE)</f>
        <v>#N/A</v>
      </c>
      <c r="G14" s="84"/>
      <c r="H14" s="85"/>
      <c r="I14" s="85"/>
      <c r="J14" s="85"/>
      <c r="K14" s="85"/>
      <c r="L14" s="85"/>
      <c r="M14" s="85"/>
      <c r="N14" s="86"/>
      <c r="O14"/>
    </row>
    <row r="15" spans="1:15" x14ac:dyDescent="0.25">
      <c r="G15" s="84"/>
      <c r="H15" s="85"/>
      <c r="I15" s="85"/>
      <c r="J15" s="85"/>
      <c r="K15" s="85"/>
      <c r="L15" s="85"/>
      <c r="M15" s="85"/>
      <c r="N15" s="86"/>
      <c r="O15"/>
    </row>
    <row r="16" spans="1:15" x14ac:dyDescent="0.25">
      <c r="G16" s="84"/>
      <c r="H16" s="85"/>
      <c r="I16" s="85"/>
      <c r="J16" s="85"/>
      <c r="K16" s="85"/>
      <c r="L16" s="85"/>
      <c r="M16" s="85"/>
      <c r="N16" s="86"/>
      <c r="O16"/>
    </row>
    <row r="17" spans="1:18" x14ac:dyDescent="0.25">
      <c r="G17" s="84"/>
      <c r="H17" s="85"/>
      <c r="I17" s="85"/>
      <c r="J17" s="85"/>
      <c r="K17" s="85"/>
      <c r="L17" s="85"/>
      <c r="M17" s="85"/>
      <c r="N17" s="86"/>
      <c r="O17"/>
    </row>
    <row r="18" spans="1:18" x14ac:dyDescent="0.25">
      <c r="G18" s="84"/>
      <c r="H18" s="85"/>
      <c r="I18" s="85"/>
      <c r="J18" s="85"/>
      <c r="K18" s="85"/>
      <c r="L18" s="85"/>
      <c r="M18" s="85"/>
      <c r="N18" s="86"/>
      <c r="O18"/>
    </row>
    <row r="19" spans="1:18" x14ac:dyDescent="0.25">
      <c r="G19" s="84"/>
      <c r="H19" s="85"/>
      <c r="I19" s="85"/>
      <c r="J19" s="85"/>
      <c r="K19" s="85"/>
      <c r="L19" s="85"/>
      <c r="M19" s="85"/>
      <c r="N19" s="86"/>
      <c r="O19"/>
    </row>
    <row r="20" spans="1:18" x14ac:dyDescent="0.25">
      <c r="G20" s="84"/>
      <c r="H20" s="85"/>
      <c r="I20" s="85"/>
      <c r="J20" s="85"/>
      <c r="K20" s="85"/>
      <c r="L20" s="85"/>
      <c r="M20" s="85"/>
      <c r="N20" s="86"/>
      <c r="O20"/>
    </row>
    <row r="21" spans="1:18" x14ac:dyDescent="0.25">
      <c r="G21" s="84"/>
      <c r="H21" s="85"/>
      <c r="I21" s="85"/>
      <c r="J21" s="85"/>
      <c r="K21" s="85"/>
      <c r="L21" s="85"/>
      <c r="M21" s="85"/>
      <c r="N21" s="86"/>
      <c r="O21"/>
    </row>
    <row r="22" spans="1:18" x14ac:dyDescent="0.25">
      <c r="G22" s="84"/>
      <c r="H22" s="85"/>
      <c r="I22" s="85"/>
      <c r="J22" s="85"/>
      <c r="K22" s="85"/>
      <c r="L22" s="85"/>
      <c r="M22" s="85"/>
      <c r="N22" s="86"/>
      <c r="O22"/>
    </row>
    <row r="23" spans="1:18" x14ac:dyDescent="0.25">
      <c r="G23" s="84"/>
      <c r="H23" s="85"/>
      <c r="I23" s="85"/>
      <c r="J23" s="85"/>
      <c r="K23" s="85"/>
      <c r="L23" s="85"/>
      <c r="M23" s="85"/>
      <c r="N23" s="86"/>
      <c r="O23"/>
    </row>
    <row r="24" spans="1:18" x14ac:dyDescent="0.25">
      <c r="G24" s="84"/>
      <c r="H24" s="85"/>
      <c r="I24" s="85"/>
      <c r="J24" s="85"/>
      <c r="K24" s="85"/>
      <c r="L24" s="85"/>
      <c r="M24" s="85"/>
      <c r="N24" s="86"/>
      <c r="O24"/>
    </row>
    <row r="25" spans="1:18" ht="15.75" thickBot="1" x14ac:dyDescent="0.3">
      <c r="G25" s="87"/>
      <c r="H25" s="88"/>
      <c r="I25" s="88"/>
      <c r="J25" s="88"/>
      <c r="K25" s="88"/>
      <c r="L25" s="88"/>
      <c r="M25" s="88"/>
      <c r="N25" s="89"/>
      <c r="O25"/>
    </row>
    <row r="28" spans="1:18" x14ac:dyDescent="0.25">
      <c r="A28" s="94" t="s">
        <v>33</v>
      </c>
      <c r="B28" s="95"/>
      <c r="C28"/>
      <c r="D28" s="96" t="s">
        <v>34</v>
      </c>
      <c r="E28" s="97"/>
      <c r="F28"/>
      <c r="G28" s="98" t="s">
        <v>36</v>
      </c>
      <c r="H28" s="99"/>
      <c r="I28"/>
      <c r="J28" s="100" t="s">
        <v>40</v>
      </c>
      <c r="K28" s="101"/>
      <c r="L28"/>
      <c r="M28" s="100" t="s">
        <v>42</v>
      </c>
      <c r="N28" s="101"/>
      <c r="O28"/>
      <c r="P28" s="111" t="s">
        <v>43</v>
      </c>
      <c r="Q28" s="112"/>
      <c r="R28"/>
    </row>
    <row r="29" spans="1:18" x14ac:dyDescent="0.25">
      <c r="A29" s="46" t="s">
        <v>3</v>
      </c>
      <c r="B29" s="41" t="s">
        <v>53</v>
      </c>
      <c r="C29"/>
      <c r="D29" s="47" t="s">
        <v>3</v>
      </c>
      <c r="E29" s="32" t="s">
        <v>53</v>
      </c>
      <c r="F29"/>
      <c r="G29" s="33" t="s">
        <v>3</v>
      </c>
      <c r="H29" s="33" t="s">
        <v>53</v>
      </c>
      <c r="I29"/>
      <c r="J29" s="49" t="s">
        <v>3</v>
      </c>
      <c r="K29" s="42" t="s">
        <v>53</v>
      </c>
      <c r="L29"/>
      <c r="M29" s="49" t="s">
        <v>3</v>
      </c>
      <c r="N29" s="42" t="s">
        <v>53</v>
      </c>
      <c r="O29"/>
      <c r="P29" s="50" t="s">
        <v>3</v>
      </c>
      <c r="Q29" s="54" t="s">
        <v>53</v>
      </c>
      <c r="R29"/>
    </row>
    <row r="30" spans="1:18" x14ac:dyDescent="0.25">
      <c r="A30" s="15">
        <v>1</v>
      </c>
      <c r="B30" s="16" t="s">
        <v>10</v>
      </c>
      <c r="C30" s="17">
        <v>1</v>
      </c>
      <c r="D30" s="15">
        <v>1</v>
      </c>
      <c r="E30" s="16" t="s">
        <v>10</v>
      </c>
      <c r="F30" s="17">
        <v>1</v>
      </c>
      <c r="G30" s="15">
        <v>1</v>
      </c>
      <c r="H30" s="16" t="s">
        <v>10</v>
      </c>
      <c r="I30" s="17">
        <v>1</v>
      </c>
      <c r="J30" s="15">
        <v>1</v>
      </c>
      <c r="K30" s="16" t="s">
        <v>10</v>
      </c>
      <c r="L30" s="17">
        <v>1</v>
      </c>
      <c r="M30" s="15">
        <v>1</v>
      </c>
      <c r="N30" s="16" t="s">
        <v>10</v>
      </c>
      <c r="O30" s="17">
        <v>1</v>
      </c>
      <c r="P30" s="15">
        <v>1</v>
      </c>
      <c r="Q30" s="16" t="s">
        <v>10</v>
      </c>
      <c r="R30" s="17">
        <v>1</v>
      </c>
    </row>
    <row r="31" spans="1:18" x14ac:dyDescent="0.25">
      <c r="A31" s="15">
        <v>2</v>
      </c>
      <c r="B31" s="16" t="s">
        <v>10</v>
      </c>
      <c r="C31" s="17">
        <v>2</v>
      </c>
      <c r="D31" s="15">
        <v>2</v>
      </c>
      <c r="E31" s="16" t="s">
        <v>10</v>
      </c>
      <c r="F31" s="17">
        <v>2</v>
      </c>
      <c r="G31" s="15">
        <v>2</v>
      </c>
      <c r="H31" s="16" t="s">
        <v>10</v>
      </c>
      <c r="I31" s="17">
        <v>2</v>
      </c>
      <c r="J31" s="15">
        <v>2</v>
      </c>
      <c r="K31" s="16" t="s">
        <v>10</v>
      </c>
      <c r="L31" s="17">
        <v>2</v>
      </c>
      <c r="M31" s="15">
        <v>2</v>
      </c>
      <c r="N31" s="16" t="s">
        <v>10</v>
      </c>
      <c r="O31" s="17">
        <v>2</v>
      </c>
      <c r="P31" s="15">
        <v>2</v>
      </c>
      <c r="Q31" s="16" t="s">
        <v>10</v>
      </c>
      <c r="R31" s="17">
        <v>2</v>
      </c>
    </row>
    <row r="32" spans="1:18" x14ac:dyDescent="0.25">
      <c r="A32" s="15">
        <v>3</v>
      </c>
      <c r="B32" s="16" t="s">
        <v>10</v>
      </c>
      <c r="C32" s="17">
        <v>3</v>
      </c>
      <c r="D32" s="15">
        <v>3</v>
      </c>
      <c r="E32" s="16" t="s">
        <v>10</v>
      </c>
      <c r="F32" s="17">
        <v>3</v>
      </c>
      <c r="G32" s="15">
        <v>3</v>
      </c>
      <c r="H32" s="16" t="s">
        <v>10</v>
      </c>
      <c r="I32" s="17">
        <v>3</v>
      </c>
      <c r="J32" s="15">
        <v>3</v>
      </c>
      <c r="K32" s="16" t="s">
        <v>10</v>
      </c>
      <c r="L32" s="17">
        <v>3</v>
      </c>
      <c r="M32" s="15">
        <v>3</v>
      </c>
      <c r="N32" s="16" t="s">
        <v>10</v>
      </c>
      <c r="O32" s="17">
        <v>3</v>
      </c>
      <c r="P32" s="15">
        <v>3</v>
      </c>
      <c r="Q32" s="16" t="s">
        <v>10</v>
      </c>
      <c r="R32" s="17">
        <v>3</v>
      </c>
    </row>
    <row r="33" spans="1:18" x14ac:dyDescent="0.25">
      <c r="A33" s="15">
        <v>4</v>
      </c>
      <c r="B33" s="16">
        <f>(2.13/40)*150</f>
        <v>7.9874999999999998</v>
      </c>
      <c r="C33" s="17">
        <v>4</v>
      </c>
      <c r="D33" s="15">
        <v>4</v>
      </c>
      <c r="E33" s="16">
        <f>(5.31/40)*150</f>
        <v>19.912499999999998</v>
      </c>
      <c r="F33" s="17">
        <v>4</v>
      </c>
      <c r="G33" s="15">
        <v>4</v>
      </c>
      <c r="H33" s="16">
        <v>61.05</v>
      </c>
      <c r="I33" s="17">
        <v>4</v>
      </c>
      <c r="J33" s="15">
        <v>4</v>
      </c>
      <c r="K33" s="16">
        <f>(26.56/40)*150</f>
        <v>99.6</v>
      </c>
      <c r="L33" s="17">
        <v>4</v>
      </c>
      <c r="M33" s="15">
        <v>4</v>
      </c>
      <c r="N33" s="16">
        <f>(15.5/40)*150</f>
        <v>58.125</v>
      </c>
      <c r="O33" s="17">
        <v>4</v>
      </c>
      <c r="P33" s="15">
        <v>4</v>
      </c>
      <c r="Q33" s="16">
        <f>(33.9/40)*150</f>
        <v>127.12499999999999</v>
      </c>
      <c r="R33" s="17">
        <v>4</v>
      </c>
    </row>
    <row r="34" spans="1:18" x14ac:dyDescent="0.25">
      <c r="A34" s="15">
        <v>5</v>
      </c>
      <c r="B34" s="16">
        <f>(2.42/40)*150</f>
        <v>9.0749999999999993</v>
      </c>
      <c r="C34" s="17">
        <v>5</v>
      </c>
      <c r="D34" s="15">
        <v>5</v>
      </c>
      <c r="E34" s="16">
        <f>(7.44/40)*150</f>
        <v>27.9</v>
      </c>
      <c r="F34" s="17">
        <v>5</v>
      </c>
      <c r="G34" s="15">
        <v>5</v>
      </c>
      <c r="H34" s="16">
        <v>69.75</v>
      </c>
      <c r="I34" s="17">
        <v>5</v>
      </c>
      <c r="J34" s="15">
        <v>5</v>
      </c>
      <c r="K34" s="16">
        <f>(30.99/40)*150</f>
        <v>116.21249999999999</v>
      </c>
      <c r="L34" s="17">
        <v>5</v>
      </c>
      <c r="M34" s="15">
        <v>5</v>
      </c>
      <c r="N34" s="16">
        <f>(19.92/40)*150</f>
        <v>74.7</v>
      </c>
      <c r="O34" s="17">
        <v>5</v>
      </c>
      <c r="P34" s="15">
        <v>5</v>
      </c>
      <c r="Q34" s="16">
        <f>(39.56/40)*150</f>
        <v>148.35000000000002</v>
      </c>
      <c r="R34" s="17">
        <v>5</v>
      </c>
    </row>
    <row r="35" spans="1:18" x14ac:dyDescent="0.25">
      <c r="A35" s="15">
        <v>6</v>
      </c>
      <c r="B35" s="16">
        <f>(2.71/40)*150</f>
        <v>10.162500000000001</v>
      </c>
      <c r="C35" s="17">
        <v>6</v>
      </c>
      <c r="D35" s="15">
        <v>6</v>
      </c>
      <c r="E35" s="16">
        <f>(8.5/40)*150</f>
        <v>31.875</v>
      </c>
      <c r="F35" s="17">
        <v>6</v>
      </c>
      <c r="G35" s="15">
        <v>6</v>
      </c>
      <c r="H35" s="16">
        <v>79.69</v>
      </c>
      <c r="I35" s="17">
        <v>6</v>
      </c>
      <c r="J35" s="15">
        <v>6</v>
      </c>
      <c r="K35" s="16">
        <f>(38.74/40)*150</f>
        <v>145.27500000000001</v>
      </c>
      <c r="L35" s="17">
        <v>6</v>
      </c>
      <c r="M35" s="15">
        <v>6</v>
      </c>
      <c r="N35" s="16">
        <f>(24.35/40)*150</f>
        <v>91.3125</v>
      </c>
      <c r="O35" s="17">
        <v>6</v>
      </c>
      <c r="P35" s="15">
        <v>6</v>
      </c>
      <c r="Q35" s="16">
        <f>(49.45/40)*150</f>
        <v>185.4375</v>
      </c>
      <c r="R35" s="17">
        <v>6</v>
      </c>
    </row>
    <row r="36" spans="1:18" x14ac:dyDescent="0.25">
      <c r="A36" s="15">
        <v>7</v>
      </c>
      <c r="B36" s="16">
        <f>(3.01/40)*150</f>
        <v>11.2875</v>
      </c>
      <c r="C36" s="17">
        <v>7</v>
      </c>
      <c r="D36" s="15">
        <v>7</v>
      </c>
      <c r="E36" s="16">
        <f>(9.72/40)*150</f>
        <v>36.450000000000003</v>
      </c>
      <c r="F36" s="17">
        <v>7</v>
      </c>
      <c r="G36" s="15">
        <v>7</v>
      </c>
      <c r="H36" s="16">
        <v>91.13</v>
      </c>
      <c r="I36" s="17">
        <v>7</v>
      </c>
      <c r="J36" s="15">
        <v>7</v>
      </c>
      <c r="K36" s="16">
        <f>(43.16/40)*150</f>
        <v>161.85</v>
      </c>
      <c r="L36" s="17">
        <v>7</v>
      </c>
      <c r="M36" s="15">
        <v>7</v>
      </c>
      <c r="N36" s="16">
        <f>(28.77/40)*150</f>
        <v>107.88749999999999</v>
      </c>
      <c r="O36" s="17">
        <v>7</v>
      </c>
      <c r="P36" s="15">
        <v>7</v>
      </c>
      <c r="Q36" s="16">
        <f>(55.09/40)*150</f>
        <v>206.58750000000001</v>
      </c>
      <c r="R36" s="17">
        <v>7</v>
      </c>
    </row>
    <row r="37" spans="1:18" x14ac:dyDescent="0.25">
      <c r="A37" s="15">
        <v>8</v>
      </c>
      <c r="B37" s="16">
        <f>(3.31/40)*150</f>
        <v>12.412500000000001</v>
      </c>
      <c r="C37" s="17">
        <v>8</v>
      </c>
      <c r="D37" s="15">
        <v>8</v>
      </c>
      <c r="E37" s="16">
        <f>(11.96/40)*150</f>
        <v>44.850000000000009</v>
      </c>
      <c r="F37" s="17">
        <v>8</v>
      </c>
      <c r="G37" s="15">
        <v>8</v>
      </c>
      <c r="H37" s="16">
        <v>112.13</v>
      </c>
      <c r="I37" s="17">
        <v>8</v>
      </c>
      <c r="J37" s="15">
        <v>8</v>
      </c>
      <c r="K37" s="16">
        <f>(48.7/40)*150</f>
        <v>182.625</v>
      </c>
      <c r="L37" s="17">
        <v>8</v>
      </c>
      <c r="M37" s="15">
        <v>8</v>
      </c>
      <c r="N37" s="16">
        <f>(33.21/40)*150</f>
        <v>124.53750000000001</v>
      </c>
      <c r="O37" s="17">
        <v>8</v>
      </c>
      <c r="P37" s="15">
        <v>8</v>
      </c>
      <c r="Q37" s="16">
        <f>(62.17/40)*150</f>
        <v>233.13750000000002</v>
      </c>
      <c r="R37" s="17">
        <v>8</v>
      </c>
    </row>
    <row r="38" spans="1:18" x14ac:dyDescent="0.25">
      <c r="A38" s="15">
        <v>9</v>
      </c>
      <c r="B38" s="16">
        <f>(3.61/40)*150</f>
        <v>13.5375</v>
      </c>
      <c r="C38" s="17">
        <v>9</v>
      </c>
      <c r="D38" s="15">
        <v>9</v>
      </c>
      <c r="E38" s="16">
        <f>(14.27/40)*150</f>
        <v>53.512500000000003</v>
      </c>
      <c r="F38" s="17">
        <v>9</v>
      </c>
      <c r="G38" s="15">
        <v>9</v>
      </c>
      <c r="H38" s="16">
        <v>133.80000000000001</v>
      </c>
      <c r="I38" s="17">
        <v>9</v>
      </c>
      <c r="J38" s="15">
        <v>9</v>
      </c>
      <c r="K38" s="16">
        <f>(58.66/40)*150</f>
        <v>219.97499999999999</v>
      </c>
      <c r="L38" s="17">
        <v>9</v>
      </c>
      <c r="M38" s="15">
        <v>9</v>
      </c>
      <c r="N38" s="16">
        <f>(37.63/40)*150</f>
        <v>141.11250000000001</v>
      </c>
      <c r="O38" s="17">
        <v>9</v>
      </c>
      <c r="P38" s="15">
        <v>9</v>
      </c>
      <c r="Q38" s="16">
        <f>(74.88/40)*150</f>
        <v>280.79999999999995</v>
      </c>
      <c r="R38" s="17">
        <v>9</v>
      </c>
    </row>
    <row r="39" spans="1:18" x14ac:dyDescent="0.25">
      <c r="A39" s="15">
        <v>10</v>
      </c>
      <c r="B39" s="16">
        <f>(3.91/40)*150</f>
        <v>14.662500000000001</v>
      </c>
      <c r="C39" s="17">
        <v>10</v>
      </c>
      <c r="D39" s="15">
        <v>10</v>
      </c>
      <c r="E39" s="16">
        <f>(17.43/40)*150</f>
        <v>65.362499999999997</v>
      </c>
      <c r="F39" s="17">
        <v>10</v>
      </c>
      <c r="G39" s="15">
        <v>10</v>
      </c>
      <c r="H39" s="16">
        <v>163.43</v>
      </c>
      <c r="I39" s="17">
        <v>10</v>
      </c>
      <c r="J39" s="15">
        <v>10</v>
      </c>
      <c r="K39" s="16">
        <f>(69.73/40)*150</f>
        <v>261.48750000000001</v>
      </c>
      <c r="L39" s="17">
        <v>10</v>
      </c>
      <c r="M39" s="15">
        <v>10</v>
      </c>
      <c r="N39" s="16">
        <f>(42.06/40)*150</f>
        <v>157.72500000000002</v>
      </c>
      <c r="O39" s="17">
        <v>10</v>
      </c>
      <c r="P39" s="15">
        <v>10</v>
      </c>
      <c r="Q39" s="16">
        <f>(89.02/40)*150</f>
        <v>333.82499999999999</v>
      </c>
      <c r="R39" s="17">
        <v>10</v>
      </c>
    </row>
    <row r="40" spans="1:18" ht="15.75" customHeight="1" x14ac:dyDescent="0.25">
      <c r="A40" s="15">
        <v>11</v>
      </c>
      <c r="B40" s="16">
        <f>(4.21/40)*150</f>
        <v>15.7875</v>
      </c>
      <c r="C40" s="17">
        <v>11</v>
      </c>
      <c r="D40" s="15">
        <v>11</v>
      </c>
      <c r="E40" s="16">
        <f>(20.4/40)*150</f>
        <v>76.5</v>
      </c>
      <c r="F40" s="17">
        <v>11</v>
      </c>
      <c r="G40" s="15">
        <v>11</v>
      </c>
      <c r="H40" s="16">
        <v>191.25</v>
      </c>
      <c r="I40" s="17">
        <v>11</v>
      </c>
      <c r="J40" s="15">
        <v>11</v>
      </c>
      <c r="K40" s="16">
        <f>(79.69/40)*150</f>
        <v>298.83749999999998</v>
      </c>
      <c r="L40" s="17">
        <v>11</v>
      </c>
      <c r="M40" s="15">
        <v>11</v>
      </c>
      <c r="N40" s="16">
        <f>(46.49/40)*150</f>
        <v>174.33750000000001</v>
      </c>
      <c r="O40" s="17">
        <v>11</v>
      </c>
      <c r="P40" s="15">
        <v>11</v>
      </c>
      <c r="Q40" s="16">
        <f>(100.73/40)*150</f>
        <v>377.73750000000001</v>
      </c>
      <c r="R40" s="17">
        <v>11</v>
      </c>
    </row>
    <row r="41" spans="1:18" x14ac:dyDescent="0.25">
      <c r="A41" s="15">
        <v>12</v>
      </c>
      <c r="B41" s="16">
        <f>(4.51/40)*150</f>
        <v>16.912499999999998</v>
      </c>
      <c r="C41" s="17">
        <v>12</v>
      </c>
      <c r="D41" s="15">
        <v>12</v>
      </c>
      <c r="E41" s="16">
        <f>(23.99/40)*150</f>
        <v>89.962500000000006</v>
      </c>
      <c r="F41" s="17">
        <v>12</v>
      </c>
      <c r="G41" s="15">
        <v>12</v>
      </c>
      <c r="H41" s="16">
        <v>224.93</v>
      </c>
      <c r="I41" s="17">
        <v>12</v>
      </c>
      <c r="J41" s="15">
        <v>12</v>
      </c>
      <c r="K41" s="16">
        <f>(90.76/40)*150</f>
        <v>340.35</v>
      </c>
      <c r="L41" s="17">
        <v>12</v>
      </c>
      <c r="M41" s="15">
        <v>12</v>
      </c>
      <c r="N41" s="16">
        <f>(50.92/40)*150</f>
        <v>190.95000000000002</v>
      </c>
      <c r="O41" s="17">
        <v>12</v>
      </c>
      <c r="P41" s="15">
        <v>12</v>
      </c>
      <c r="Q41" s="16">
        <f>(115.86/40)*150</f>
        <v>434.47500000000002</v>
      </c>
      <c r="R41" s="17">
        <v>12</v>
      </c>
    </row>
    <row r="42" spans="1:18" x14ac:dyDescent="0.25">
      <c r="A42" s="15">
        <v>13</v>
      </c>
      <c r="B42" s="16">
        <f>(4.82/40)*150</f>
        <v>18.075000000000003</v>
      </c>
      <c r="C42" s="17">
        <v>13</v>
      </c>
      <c r="D42" s="15">
        <v>13</v>
      </c>
      <c r="E42" s="16">
        <f>(29.44/40)*150</f>
        <v>110.39999999999999</v>
      </c>
      <c r="F42" s="17">
        <v>13</v>
      </c>
      <c r="G42" s="15">
        <v>13</v>
      </c>
      <c r="H42" s="16">
        <v>276</v>
      </c>
      <c r="I42" s="17">
        <v>13</v>
      </c>
      <c r="J42" s="15">
        <v>13</v>
      </c>
      <c r="K42" s="16">
        <f>(101.83/40)*150</f>
        <v>381.86250000000001</v>
      </c>
      <c r="L42" s="17">
        <v>13</v>
      </c>
      <c r="M42" s="15">
        <v>13</v>
      </c>
      <c r="N42" s="16">
        <f>(54.79/40)*150</f>
        <v>205.46250000000001</v>
      </c>
      <c r="O42" s="17">
        <v>13</v>
      </c>
      <c r="P42" s="15">
        <v>13</v>
      </c>
      <c r="Q42" s="16">
        <f>(130/40)*150</f>
        <v>487.5</v>
      </c>
      <c r="R42" s="17">
        <v>13</v>
      </c>
    </row>
    <row r="43" spans="1:18" x14ac:dyDescent="0.25">
      <c r="A43" s="15">
        <v>14</v>
      </c>
      <c r="B43" s="16">
        <f>(5.13/40)*150</f>
        <v>19.237500000000001</v>
      </c>
      <c r="C43" s="17">
        <v>14</v>
      </c>
      <c r="D43" s="15">
        <v>14</v>
      </c>
      <c r="E43" s="16">
        <f>(32.87/40)*150</f>
        <v>123.2625</v>
      </c>
      <c r="F43" s="17">
        <v>14</v>
      </c>
      <c r="G43" s="15">
        <v>14</v>
      </c>
      <c r="H43" s="16">
        <v>308.18</v>
      </c>
      <c r="I43" s="17">
        <v>14</v>
      </c>
      <c r="J43" s="15">
        <v>14</v>
      </c>
      <c r="K43" s="16">
        <f>(112.9/40)*150</f>
        <v>423.37500000000006</v>
      </c>
      <c r="L43" s="17">
        <v>14</v>
      </c>
      <c r="M43" s="15">
        <v>14</v>
      </c>
      <c r="N43" s="16">
        <f>(58.66/40)*150</f>
        <v>219.97499999999999</v>
      </c>
      <c r="O43" s="17">
        <v>14</v>
      </c>
      <c r="P43" s="15">
        <v>14</v>
      </c>
      <c r="Q43" s="16">
        <f>(144.13/40)*150</f>
        <v>540.48749999999995</v>
      </c>
      <c r="R43" s="17">
        <v>14</v>
      </c>
    </row>
    <row r="44" spans="1:18" x14ac:dyDescent="0.25">
      <c r="A44" s="15">
        <v>15</v>
      </c>
      <c r="B44" s="16">
        <f>(5.23/40)*150</f>
        <v>19.612500000000001</v>
      </c>
      <c r="C44" s="17">
        <v>15</v>
      </c>
      <c r="D44" s="15">
        <v>15</v>
      </c>
      <c r="E44" s="16">
        <f>(37.79/40)*150</f>
        <v>141.71250000000001</v>
      </c>
      <c r="F44" s="17">
        <v>15</v>
      </c>
      <c r="G44" s="15">
        <v>15</v>
      </c>
      <c r="H44" s="16">
        <v>354.3</v>
      </c>
      <c r="I44" s="17">
        <v>15</v>
      </c>
      <c r="J44" s="15">
        <v>15</v>
      </c>
      <c r="K44" s="16">
        <f>(123.97/40)*150</f>
        <v>464.88749999999999</v>
      </c>
      <c r="L44" s="17">
        <v>15</v>
      </c>
      <c r="M44" s="15">
        <v>15</v>
      </c>
      <c r="N44" s="16">
        <f>(62.53/40)*150</f>
        <v>234.48750000000001</v>
      </c>
      <c r="O44" s="17">
        <v>15</v>
      </c>
      <c r="P44" s="15">
        <v>15</v>
      </c>
      <c r="Q44" s="16">
        <f>(158.26/40)*150</f>
        <v>593.47499999999991</v>
      </c>
      <c r="R44" s="17">
        <v>15</v>
      </c>
    </row>
    <row r="45" spans="1:18" x14ac:dyDescent="0.25">
      <c r="A45" s="15">
        <v>16</v>
      </c>
      <c r="B45" s="16">
        <f>(5.54/40)*150</f>
        <v>20.775000000000002</v>
      </c>
      <c r="C45" s="17">
        <v>16</v>
      </c>
      <c r="D45" s="15">
        <v>16</v>
      </c>
      <c r="E45" s="16">
        <f>(39.85/40)*150</f>
        <v>149.4375</v>
      </c>
      <c r="F45" s="17">
        <v>16</v>
      </c>
      <c r="G45" s="15">
        <v>16</v>
      </c>
      <c r="H45" s="16">
        <v>373.61</v>
      </c>
      <c r="I45" s="17">
        <v>16</v>
      </c>
      <c r="J45" s="15">
        <v>16</v>
      </c>
      <c r="K45" s="16">
        <f>(133.93/40)*150</f>
        <v>502.23750000000001</v>
      </c>
      <c r="L45" s="17">
        <v>16</v>
      </c>
      <c r="M45" s="15">
        <v>16</v>
      </c>
      <c r="N45" s="16">
        <f>(66.41/40)*150</f>
        <v>249.03749999999999</v>
      </c>
      <c r="O45" s="17">
        <v>16</v>
      </c>
      <c r="P45" s="15">
        <v>16</v>
      </c>
      <c r="Q45" s="16">
        <f>(172.23/40)*150</f>
        <v>645.86249999999995</v>
      </c>
      <c r="R45" s="17">
        <v>16</v>
      </c>
    </row>
    <row r="46" spans="1:18" x14ac:dyDescent="0.25">
      <c r="A46" s="15">
        <v>17</v>
      </c>
      <c r="B46" s="16">
        <f>(5.85/40)*150</f>
        <v>21.9375</v>
      </c>
      <c r="C46" s="17">
        <v>17</v>
      </c>
      <c r="D46" s="15">
        <v>17</v>
      </c>
      <c r="E46" s="16">
        <f>(43.93/40)*150</f>
        <v>164.73749999999998</v>
      </c>
      <c r="F46" s="17">
        <v>17</v>
      </c>
      <c r="G46" s="15">
        <v>17</v>
      </c>
      <c r="H46" s="16">
        <v>411.86</v>
      </c>
      <c r="I46" s="17">
        <v>17</v>
      </c>
      <c r="J46" s="15">
        <v>17</v>
      </c>
      <c r="K46" s="16">
        <f>(145/40)*150</f>
        <v>543.75</v>
      </c>
      <c r="L46" s="17">
        <v>17</v>
      </c>
      <c r="M46" s="15">
        <v>17</v>
      </c>
      <c r="N46" s="16">
        <f>(70.28/40)*150</f>
        <v>263.55</v>
      </c>
      <c r="O46" s="17">
        <v>17</v>
      </c>
      <c r="P46" s="15">
        <v>17</v>
      </c>
      <c r="Q46" s="16">
        <f>(186.46/40)*150</f>
        <v>699.22500000000002</v>
      </c>
      <c r="R46" s="17">
        <v>17</v>
      </c>
    </row>
    <row r="47" spans="1:18" x14ac:dyDescent="0.25">
      <c r="A47" s="15">
        <v>18</v>
      </c>
      <c r="B47" s="16">
        <f>(6.16/40)*150</f>
        <v>23.1</v>
      </c>
      <c r="C47" s="17">
        <v>18</v>
      </c>
      <c r="D47" s="15">
        <v>18</v>
      </c>
      <c r="E47" s="16">
        <f>(47.73/40)*150</f>
        <v>178.98749999999998</v>
      </c>
      <c r="F47" s="17">
        <v>18</v>
      </c>
      <c r="G47" s="15">
        <v>18</v>
      </c>
      <c r="H47" s="16">
        <v>447.49</v>
      </c>
      <c r="I47" s="17">
        <v>18</v>
      </c>
      <c r="J47" s="15">
        <v>18</v>
      </c>
      <c r="K47" s="16">
        <f>(156.07/40)*150</f>
        <v>585.26249999999993</v>
      </c>
      <c r="L47" s="17">
        <v>18</v>
      </c>
      <c r="M47" s="15">
        <v>18</v>
      </c>
      <c r="N47" s="16">
        <f>(74.16/40)*150</f>
        <v>278.09999999999997</v>
      </c>
      <c r="O47" s="17">
        <v>18</v>
      </c>
      <c r="P47" s="15">
        <v>18</v>
      </c>
      <c r="Q47" s="16">
        <f>(201.51/40)*150</f>
        <v>755.66250000000002</v>
      </c>
      <c r="R47" s="17">
        <v>18</v>
      </c>
    </row>
    <row r="48" spans="1:18" x14ac:dyDescent="0.25">
      <c r="A48" s="15">
        <v>19</v>
      </c>
      <c r="B48" s="16">
        <f>(6.47/40)*150</f>
        <v>24.262499999999999</v>
      </c>
      <c r="C48" s="17">
        <v>19</v>
      </c>
      <c r="D48" s="15">
        <v>19</v>
      </c>
      <c r="E48" s="16">
        <f>(50.44/40)*150</f>
        <v>189.14999999999998</v>
      </c>
      <c r="F48" s="17">
        <v>19</v>
      </c>
      <c r="G48" s="15">
        <v>19</v>
      </c>
      <c r="H48" s="16">
        <v>472.88</v>
      </c>
      <c r="I48" s="17">
        <v>19</v>
      </c>
      <c r="J48" s="15">
        <v>19</v>
      </c>
      <c r="K48" s="16">
        <f>(166/40)*150</f>
        <v>622.5</v>
      </c>
      <c r="L48" s="17">
        <v>19</v>
      </c>
      <c r="M48" s="15">
        <v>19</v>
      </c>
      <c r="N48" s="16">
        <f>(77.48/40)*150</f>
        <v>290.55</v>
      </c>
      <c r="O48" s="17">
        <v>19</v>
      </c>
      <c r="P48" s="15">
        <v>19</v>
      </c>
      <c r="Q48" s="16">
        <f>(214.33/40)*150</f>
        <v>803.73749999999995</v>
      </c>
      <c r="R48" s="17">
        <v>19</v>
      </c>
    </row>
    <row r="49" spans="1:18" x14ac:dyDescent="0.25">
      <c r="A49" s="15">
        <v>20</v>
      </c>
      <c r="B49" s="16">
        <f>(6.78/40)*150</f>
        <v>25.425000000000001</v>
      </c>
      <c r="C49" s="17">
        <v>20</v>
      </c>
      <c r="D49" s="15">
        <v>20</v>
      </c>
      <c r="E49" s="16">
        <f>(52.02/40)*150</f>
        <v>195.07499999999999</v>
      </c>
      <c r="F49" s="17">
        <v>20</v>
      </c>
      <c r="G49" s="15">
        <v>20</v>
      </c>
      <c r="H49" s="16">
        <v>487.69</v>
      </c>
      <c r="I49" s="17">
        <v>20</v>
      </c>
      <c r="J49" s="15">
        <v>20</v>
      </c>
      <c r="K49" s="16">
        <f>(174.88/40)*150</f>
        <v>655.8</v>
      </c>
      <c r="L49" s="17">
        <v>20</v>
      </c>
      <c r="M49" s="15">
        <v>20</v>
      </c>
      <c r="N49" s="16">
        <f>(80.8/40)*150</f>
        <v>303</v>
      </c>
      <c r="O49" s="17">
        <v>20</v>
      </c>
      <c r="P49" s="15">
        <v>20</v>
      </c>
      <c r="Q49" s="16">
        <f>(225.8/40)*150</f>
        <v>846.75000000000011</v>
      </c>
      <c r="R49" s="17">
        <v>20</v>
      </c>
    </row>
    <row r="50" spans="1:18" x14ac:dyDescent="0.25">
      <c r="A50" s="15">
        <v>21</v>
      </c>
      <c r="B50" s="16">
        <f>(7.09/40)*150</f>
        <v>26.587499999999999</v>
      </c>
      <c r="C50" s="17">
        <v>21</v>
      </c>
      <c r="D50" s="15">
        <v>21</v>
      </c>
      <c r="E50" s="16">
        <f>(53.13/40)*150</f>
        <v>199.23750000000001</v>
      </c>
      <c r="F50" s="17">
        <v>21</v>
      </c>
      <c r="G50" s="15">
        <v>21</v>
      </c>
      <c r="H50" s="16">
        <v>498.11</v>
      </c>
      <c r="I50" s="17">
        <v>21</v>
      </c>
      <c r="J50" s="15">
        <v>21</v>
      </c>
      <c r="K50" s="16">
        <f>(184.85/40)*150</f>
        <v>693.1875</v>
      </c>
      <c r="L50" s="17">
        <v>21</v>
      </c>
      <c r="M50" s="15">
        <v>21</v>
      </c>
      <c r="N50" s="16">
        <f>(84.12/40)*150</f>
        <v>315.45000000000005</v>
      </c>
      <c r="O50" s="17">
        <v>21</v>
      </c>
      <c r="P50" s="15">
        <v>21</v>
      </c>
      <c r="Q50" s="16">
        <f>(238.67/40)*150</f>
        <v>895.01249999999993</v>
      </c>
      <c r="R50" s="17">
        <v>21</v>
      </c>
    </row>
    <row r="51" spans="1:18" x14ac:dyDescent="0.25">
      <c r="A51" s="15">
        <v>22</v>
      </c>
      <c r="B51" s="16">
        <f>(7.4/40)*150</f>
        <v>27.75</v>
      </c>
      <c r="C51" s="17">
        <v>22</v>
      </c>
      <c r="D51" s="15">
        <v>22</v>
      </c>
      <c r="E51" s="16">
        <f>(53.97/40)*150</f>
        <v>202.38750000000002</v>
      </c>
      <c r="F51" s="17">
        <v>22</v>
      </c>
      <c r="G51" s="15">
        <v>22</v>
      </c>
      <c r="H51" s="16">
        <v>506.25</v>
      </c>
      <c r="I51" s="17">
        <v>22</v>
      </c>
      <c r="J51" s="15">
        <v>22</v>
      </c>
      <c r="K51" s="16">
        <f>(193.7/40)*150</f>
        <v>726.37499999999989</v>
      </c>
      <c r="L51" s="17">
        <v>22</v>
      </c>
      <c r="M51" s="15">
        <v>22</v>
      </c>
      <c r="N51" s="16">
        <f>(87.44/40)*150</f>
        <v>327.9</v>
      </c>
      <c r="O51" s="17">
        <v>22</v>
      </c>
      <c r="P51" s="15">
        <v>22</v>
      </c>
      <c r="Q51" s="16">
        <f>(250.1/40)*150</f>
        <v>937.87499999999989</v>
      </c>
      <c r="R51" s="17">
        <v>22</v>
      </c>
    </row>
    <row r="52" spans="1:18" x14ac:dyDescent="0.25">
      <c r="A52" s="15">
        <v>23</v>
      </c>
      <c r="B52" s="16">
        <f>(7.72/40)*150</f>
        <v>28.95</v>
      </c>
      <c r="C52" s="17">
        <v>23</v>
      </c>
      <c r="D52" s="15">
        <v>23</v>
      </c>
      <c r="E52" s="16">
        <f>(54.55/40)*150</f>
        <v>204.5625</v>
      </c>
      <c r="F52" s="17">
        <v>23</v>
      </c>
      <c r="G52" s="15">
        <v>23</v>
      </c>
      <c r="H52" s="16">
        <v>511.43</v>
      </c>
      <c r="I52" s="17">
        <v>23</v>
      </c>
      <c r="J52" s="15">
        <v>23</v>
      </c>
      <c r="K52" s="16">
        <f>(199.24/40)*150</f>
        <v>747.15</v>
      </c>
      <c r="L52" s="17">
        <v>23</v>
      </c>
      <c r="M52" s="15">
        <v>23</v>
      </c>
      <c r="N52" s="16">
        <f>(90.76/40)*150</f>
        <v>340.35</v>
      </c>
      <c r="O52" s="17">
        <v>23</v>
      </c>
      <c r="P52" s="15">
        <v>23</v>
      </c>
      <c r="Q52" s="16">
        <f>(275.25/40)*150</f>
        <v>1032.1875</v>
      </c>
      <c r="R52" s="17">
        <v>23</v>
      </c>
    </row>
    <row r="53" spans="1:18" x14ac:dyDescent="0.25">
      <c r="A53" s="15">
        <v>24</v>
      </c>
      <c r="B53" s="16">
        <f>(8.05/40)*150</f>
        <v>30.187500000000004</v>
      </c>
      <c r="C53" s="17">
        <v>24</v>
      </c>
      <c r="D53" s="15">
        <v>24</v>
      </c>
      <c r="E53" s="16">
        <f>(56.45/40)*150</f>
        <v>211.68750000000003</v>
      </c>
      <c r="F53" s="17">
        <v>24</v>
      </c>
      <c r="G53" s="15">
        <v>24</v>
      </c>
      <c r="H53" s="16">
        <v>529.20000000000005</v>
      </c>
      <c r="I53" s="17">
        <v>24</v>
      </c>
      <c r="J53" s="15">
        <v>24</v>
      </c>
      <c r="K53" s="16">
        <f>(212.52/40)*150</f>
        <v>796.95</v>
      </c>
      <c r="L53" s="17">
        <v>24</v>
      </c>
      <c r="M53" s="15">
        <v>24</v>
      </c>
      <c r="N53" s="16">
        <f>(94.08/40)*150</f>
        <v>352.79999999999995</v>
      </c>
      <c r="O53" s="17">
        <v>24</v>
      </c>
      <c r="P53" s="15">
        <v>24</v>
      </c>
      <c r="Q53" s="16">
        <f>(274.39/40)*150</f>
        <v>1028.9625000000001</v>
      </c>
      <c r="R53" s="17">
        <v>24</v>
      </c>
    </row>
    <row r="54" spans="1:18" x14ac:dyDescent="0.25">
      <c r="A54" s="15">
        <v>25</v>
      </c>
      <c r="B54" s="16">
        <f>(8.38/40)*150</f>
        <v>31.425000000000004</v>
      </c>
      <c r="C54" s="17">
        <v>25</v>
      </c>
      <c r="D54" s="15">
        <v>25</v>
      </c>
      <c r="E54" s="16">
        <f>(57.56/40)*150</f>
        <v>215.85000000000002</v>
      </c>
      <c r="F54" s="17">
        <v>25</v>
      </c>
      <c r="G54" s="15">
        <v>25</v>
      </c>
      <c r="H54" s="16">
        <v>539.63</v>
      </c>
      <c r="I54" s="17">
        <v>25</v>
      </c>
      <c r="J54" s="15">
        <v>25</v>
      </c>
      <c r="K54" s="16">
        <f>(221.37/40)*150</f>
        <v>830.13750000000005</v>
      </c>
      <c r="L54" s="17">
        <v>25</v>
      </c>
      <c r="M54" s="15">
        <v>25</v>
      </c>
      <c r="N54" s="16">
        <f>(97.4/40)*150</f>
        <v>365.25</v>
      </c>
      <c r="O54" s="17">
        <v>25</v>
      </c>
      <c r="P54" s="15">
        <v>25</v>
      </c>
      <c r="Q54" s="16">
        <f>(285.82/40)*150</f>
        <v>1071.825</v>
      </c>
      <c r="R54" s="17">
        <v>25</v>
      </c>
    </row>
    <row r="55" spans="1:18" x14ac:dyDescent="0.25">
      <c r="A55" s="15">
        <v>26</v>
      </c>
      <c r="B55" s="16">
        <f>(8.72/40)*150</f>
        <v>32.700000000000003</v>
      </c>
      <c r="C55" s="17">
        <v>26</v>
      </c>
      <c r="D55" s="15">
        <v>26</v>
      </c>
      <c r="E55" s="16">
        <f>(59.22/40)*150</f>
        <v>222.07499999999999</v>
      </c>
      <c r="F55" s="17">
        <v>26</v>
      </c>
      <c r="G55" s="15">
        <v>26</v>
      </c>
      <c r="H55" s="16">
        <v>555.19000000000005</v>
      </c>
      <c r="I55" s="17">
        <v>26</v>
      </c>
      <c r="J55" s="15">
        <v>26</v>
      </c>
      <c r="K55" s="16">
        <f>(230.23/40)*150</f>
        <v>863.36249999999995</v>
      </c>
      <c r="L55" s="17">
        <v>26</v>
      </c>
      <c r="M55" s="15">
        <v>26</v>
      </c>
      <c r="N55" s="16">
        <f>(100.72/40)*150</f>
        <v>377.7</v>
      </c>
      <c r="O55" s="17">
        <v>26</v>
      </c>
      <c r="P55" s="15">
        <v>26</v>
      </c>
      <c r="Q55" s="16">
        <f>(297.26/40)*150</f>
        <v>1114.7249999999999</v>
      </c>
      <c r="R55" s="17">
        <v>26</v>
      </c>
    </row>
    <row r="56" spans="1:18" x14ac:dyDescent="0.25">
      <c r="A56" s="15">
        <v>27</v>
      </c>
      <c r="B56" s="16">
        <f>(9.56/40)*150</f>
        <v>35.85</v>
      </c>
      <c r="C56" s="17">
        <v>27</v>
      </c>
      <c r="D56" s="15">
        <v>27</v>
      </c>
      <c r="E56" s="16">
        <f>(60.32/40)*150</f>
        <v>226.2</v>
      </c>
      <c r="F56" s="17">
        <v>27</v>
      </c>
      <c r="G56" s="15">
        <v>27</v>
      </c>
      <c r="H56" s="16">
        <v>565.5</v>
      </c>
      <c r="I56" s="17">
        <v>27</v>
      </c>
      <c r="J56" s="15">
        <v>27</v>
      </c>
      <c r="K56" s="16">
        <f>(236.87/40)*150</f>
        <v>888.26250000000005</v>
      </c>
      <c r="L56" s="17">
        <v>27</v>
      </c>
      <c r="M56" s="15">
        <v>27</v>
      </c>
      <c r="N56" s="16">
        <f>(104.04/40)*150</f>
        <v>390.15</v>
      </c>
      <c r="O56" s="17">
        <v>27</v>
      </c>
      <c r="P56" s="15">
        <v>27</v>
      </c>
      <c r="Q56" s="16">
        <f>(307.27/40)*150</f>
        <v>1152.2624999999998</v>
      </c>
      <c r="R56" s="17">
        <v>27</v>
      </c>
    </row>
    <row r="57" spans="1:18" x14ac:dyDescent="0.25">
      <c r="A57" s="15">
        <v>28</v>
      </c>
      <c r="B57" s="16">
        <f>(9.9/40)*150</f>
        <v>37.125</v>
      </c>
      <c r="C57" s="17">
        <v>28</v>
      </c>
      <c r="D57" s="15">
        <v>28</v>
      </c>
      <c r="E57" s="16">
        <f>(63.76/40)*150</f>
        <v>239.09999999999997</v>
      </c>
      <c r="F57" s="17">
        <v>28</v>
      </c>
      <c r="G57" s="15">
        <v>28</v>
      </c>
      <c r="H57" s="16">
        <v>597.75</v>
      </c>
      <c r="I57" s="17">
        <v>28</v>
      </c>
      <c r="J57" s="15">
        <v>28</v>
      </c>
      <c r="K57" s="16">
        <f>(237.98/40)*150</f>
        <v>892.42499999999995</v>
      </c>
      <c r="L57" s="17">
        <v>28</v>
      </c>
      <c r="M57" s="15">
        <v>28</v>
      </c>
      <c r="N57" s="16">
        <f>(107.36/40)*150</f>
        <v>402.6</v>
      </c>
      <c r="O57" s="17">
        <v>28</v>
      </c>
      <c r="P57" s="15">
        <v>28</v>
      </c>
      <c r="Q57" s="16">
        <f>(318.75/40)*150</f>
        <v>1195.3125</v>
      </c>
      <c r="R57" s="17">
        <v>28</v>
      </c>
    </row>
    <row r="58" spans="1:18" x14ac:dyDescent="0.25">
      <c r="A58" s="15">
        <v>29</v>
      </c>
      <c r="B58" s="16">
        <f>(10.58/40)*150</f>
        <v>39.675000000000004</v>
      </c>
      <c r="C58" s="17">
        <v>29</v>
      </c>
      <c r="D58" s="15">
        <v>29</v>
      </c>
      <c r="E58" s="16">
        <f>(64.2/40)*150</f>
        <v>240.75</v>
      </c>
      <c r="F58" s="17">
        <v>29</v>
      </c>
      <c r="G58" s="15">
        <v>29</v>
      </c>
      <c r="H58" s="16">
        <v>601.88</v>
      </c>
      <c r="I58" s="17">
        <v>29</v>
      </c>
      <c r="J58" s="15">
        <v>29</v>
      </c>
      <c r="K58" s="16">
        <f>(251.26/40)*150</f>
        <v>942.22499999999991</v>
      </c>
      <c r="L58" s="17">
        <v>29</v>
      </c>
      <c r="M58" s="15">
        <v>29</v>
      </c>
      <c r="N58" s="16">
        <f>(110.68/40)*150</f>
        <v>415.05000000000007</v>
      </c>
      <c r="O58" s="17">
        <v>29</v>
      </c>
      <c r="P58" s="15">
        <v>29</v>
      </c>
      <c r="Q58" s="16">
        <f>(324.42/40)*150</f>
        <v>1216.575</v>
      </c>
      <c r="R58" s="17">
        <v>29</v>
      </c>
    </row>
    <row r="59" spans="1:18" x14ac:dyDescent="0.25">
      <c r="A59" s="15">
        <v>30</v>
      </c>
      <c r="B59" s="16">
        <f>(11.07/40)*150</f>
        <v>41.512500000000003</v>
      </c>
      <c r="C59" s="17">
        <v>30</v>
      </c>
      <c r="D59" s="15">
        <v>30</v>
      </c>
      <c r="E59" s="16">
        <f>(65.86/40)*150</f>
        <v>246.97500000000002</v>
      </c>
      <c r="F59" s="17">
        <v>30</v>
      </c>
      <c r="G59" s="15">
        <v>30</v>
      </c>
      <c r="H59" s="16">
        <v>617.44000000000005</v>
      </c>
      <c r="I59" s="17">
        <v>30</v>
      </c>
      <c r="J59" s="15">
        <v>30</v>
      </c>
      <c r="K59" s="16">
        <f>(257.9/40)*150</f>
        <v>967.125</v>
      </c>
      <c r="L59" s="17">
        <v>30</v>
      </c>
      <c r="M59" s="15">
        <v>30</v>
      </c>
      <c r="N59" s="16">
        <f>(114/40)*150</f>
        <v>427.5</v>
      </c>
      <c r="O59" s="17">
        <v>30</v>
      </c>
      <c r="P59" s="15">
        <v>30</v>
      </c>
      <c r="Q59" s="16">
        <f>(333/40)*150</f>
        <v>1248.75</v>
      </c>
      <c r="R59" s="17">
        <v>30</v>
      </c>
    </row>
    <row r="60" spans="1:18" x14ac:dyDescent="0.25">
      <c r="H60" s="1" t="s">
        <v>31</v>
      </c>
    </row>
  </sheetData>
  <sheetProtection algorithmName="SHA-512" hashValue="XLtfCpBeNj4F52IR8uIWivhz+wmLZfesoeBoUi60H4lT/yiWlWKhlBrvdjGOQZTw+s1ZcywU7egdxFC3ldaW8w==" saltValue="gnFyj0XX53rDr6RTGGc0hA==" spinCount="100000" sheet="1" selectLockedCells="1"/>
  <mergeCells count="23">
    <mergeCell ref="G2:N2"/>
    <mergeCell ref="G3:N3"/>
    <mergeCell ref="G5:N5"/>
    <mergeCell ref="G6:N25"/>
    <mergeCell ref="A4:C4"/>
    <mergeCell ref="A5:C5"/>
    <mergeCell ref="A9:C9"/>
    <mergeCell ref="A10:C10"/>
    <mergeCell ref="A11:C11"/>
    <mergeCell ref="A1:D1"/>
    <mergeCell ref="A2:C2"/>
    <mergeCell ref="A3:C3"/>
    <mergeCell ref="A8:C8"/>
    <mergeCell ref="A7:E7"/>
    <mergeCell ref="G28:H28"/>
    <mergeCell ref="J28:K28"/>
    <mergeCell ref="M28:N28"/>
    <mergeCell ref="P28:Q28"/>
    <mergeCell ref="A12:C12"/>
    <mergeCell ref="A13:C13"/>
    <mergeCell ref="A14:C14"/>
    <mergeCell ref="A28:B28"/>
    <mergeCell ref="D28:E28"/>
  </mergeCells>
  <conditionalFormatting sqref="E9:E14">
    <cfRule type="cellIs" dxfId="10" priority="1" operator="equal">
      <formula>30</formula>
    </cfRule>
    <cfRule type="cellIs" dxfId="9" priority="2" operator="equal">
      <formula>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23217-F8BB-4014-A423-D484C416291F}">
  <dimension ref="A1:N24"/>
  <sheetViews>
    <sheetView workbookViewId="0">
      <selection activeCell="G6" sqref="G6:N24"/>
    </sheetView>
  </sheetViews>
  <sheetFormatPr baseColWidth="10" defaultRowHeight="15" x14ac:dyDescent="0.25"/>
  <cols>
    <col min="1" max="1" width="12.140625" style="1" customWidth="1"/>
    <col min="2" max="2" width="18.7109375" style="1" bestFit="1" customWidth="1"/>
    <col min="3" max="3" width="13.140625" style="1" customWidth="1"/>
    <col min="4" max="4" width="17.85546875" style="1" bestFit="1" customWidth="1"/>
    <col min="5" max="5" width="20.5703125" style="1" bestFit="1" customWidth="1"/>
    <col min="6" max="7" width="11.42578125" style="1"/>
    <col min="8" max="8" width="11.7109375" style="1" customWidth="1"/>
    <col min="9"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15</v>
      </c>
      <c r="G2" s="91" t="s">
        <v>7</v>
      </c>
      <c r="H2" s="92"/>
      <c r="I2" s="93"/>
      <c r="J2" s="19"/>
      <c r="K2"/>
      <c r="L2"/>
      <c r="M2"/>
      <c r="N2"/>
    </row>
    <row r="3" spans="1:14" x14ac:dyDescent="0.25">
      <c r="A3" s="72" t="s">
        <v>54</v>
      </c>
      <c r="B3" s="72"/>
      <c r="C3" s="72"/>
      <c r="D3" s="2">
        <v>10</v>
      </c>
      <c r="G3" s="114" t="s">
        <v>60</v>
      </c>
      <c r="H3" s="114"/>
      <c r="I3" s="114"/>
      <c r="J3" s="114"/>
      <c r="K3"/>
      <c r="L3"/>
      <c r="M3"/>
      <c r="N3"/>
    </row>
    <row r="4" spans="1:14" ht="15.75" thickBot="1" x14ac:dyDescent="0.3">
      <c r="A4" s="72" t="s">
        <v>55</v>
      </c>
      <c r="B4" s="72"/>
      <c r="C4" s="72"/>
      <c r="D4" s="2">
        <v>9</v>
      </c>
      <c r="G4"/>
      <c r="H4"/>
      <c r="I4"/>
      <c r="J4"/>
      <c r="K4"/>
      <c r="L4"/>
      <c r="M4"/>
      <c r="N4"/>
    </row>
    <row r="5" spans="1:14" x14ac:dyDescent="0.25">
      <c r="A5" s="75" t="s">
        <v>58</v>
      </c>
      <c r="B5" s="75"/>
      <c r="C5" s="75"/>
      <c r="D5" s="9">
        <f>D2*D3*D4/10</f>
        <v>135</v>
      </c>
      <c r="G5" s="76" t="s">
        <v>50</v>
      </c>
      <c r="H5" s="77"/>
      <c r="I5" s="77"/>
      <c r="J5" s="77"/>
      <c r="K5" s="77"/>
      <c r="L5" s="77"/>
      <c r="M5" s="77"/>
      <c r="N5" s="78"/>
    </row>
    <row r="6" spans="1:14" x14ac:dyDescent="0.25">
      <c r="G6" s="62" t="s">
        <v>67</v>
      </c>
      <c r="H6" s="85"/>
      <c r="I6" s="85"/>
      <c r="J6" s="85"/>
      <c r="K6" s="85"/>
      <c r="L6" s="85"/>
      <c r="M6" s="85"/>
      <c r="N6" s="86"/>
    </row>
    <row r="7" spans="1:14" x14ac:dyDescent="0.25">
      <c r="A7" s="71" t="s">
        <v>6</v>
      </c>
      <c r="B7" s="71"/>
      <c r="C7" s="71"/>
      <c r="D7" s="71"/>
      <c r="E7" s="71"/>
      <c r="G7" s="84"/>
      <c r="H7" s="85"/>
      <c r="I7" s="85"/>
      <c r="J7" s="85"/>
      <c r="K7" s="85"/>
      <c r="L7" s="85"/>
      <c r="M7" s="85"/>
      <c r="N7" s="86"/>
    </row>
    <row r="8" spans="1:14" x14ac:dyDescent="0.25">
      <c r="A8" s="73" t="s">
        <v>46</v>
      </c>
      <c r="B8" s="73"/>
      <c r="C8" s="73"/>
      <c r="D8" s="10" t="s">
        <v>53</v>
      </c>
      <c r="E8" s="10" t="s">
        <v>29</v>
      </c>
      <c r="G8" s="84"/>
      <c r="H8" s="85"/>
      <c r="I8" s="85"/>
      <c r="J8" s="85"/>
      <c r="K8" s="85"/>
      <c r="L8" s="85"/>
      <c r="M8" s="85"/>
      <c r="N8" s="86"/>
    </row>
    <row r="9" spans="1:14" x14ac:dyDescent="0.25">
      <c r="A9" s="68" t="s">
        <v>27</v>
      </c>
      <c r="B9" s="68"/>
      <c r="C9" s="68"/>
      <c r="D9" s="8">
        <f>$D$5</f>
        <v>135</v>
      </c>
      <c r="E9" s="11" t="e">
        <f ca="1">VLOOKUP(D5,E2:F50,2,TRUE)</f>
        <v>#N/A</v>
      </c>
      <c r="G9" s="84"/>
      <c r="H9" s="85"/>
      <c r="I9" s="85"/>
      <c r="J9" s="85"/>
      <c r="K9" s="85"/>
      <c r="L9" s="85"/>
      <c r="M9" s="85"/>
      <c r="N9" s="86"/>
    </row>
    <row r="10" spans="1:14" x14ac:dyDescent="0.25">
      <c r="G10" s="84"/>
      <c r="H10" s="85"/>
      <c r="I10" s="85"/>
      <c r="J10" s="85"/>
      <c r="K10" s="85"/>
      <c r="L10" s="85"/>
      <c r="M10" s="85"/>
      <c r="N10" s="86"/>
    </row>
    <row r="11" spans="1:14" x14ac:dyDescent="0.25">
      <c r="G11" s="84"/>
      <c r="H11" s="85"/>
      <c r="I11" s="85"/>
      <c r="J11" s="85"/>
      <c r="K11" s="85"/>
      <c r="L11" s="85"/>
      <c r="M11" s="85"/>
      <c r="N11" s="86"/>
    </row>
    <row r="12" spans="1:14" x14ac:dyDescent="0.25">
      <c r="A12" s="69" t="s">
        <v>27</v>
      </c>
      <c r="B12" s="70"/>
      <c r="C12"/>
      <c r="G12" s="84"/>
      <c r="H12" s="85"/>
      <c r="I12" s="85"/>
      <c r="J12" s="85"/>
      <c r="K12" s="85"/>
      <c r="L12" s="85"/>
      <c r="M12" s="85"/>
      <c r="N12" s="86"/>
    </row>
    <row r="13" spans="1:14" x14ac:dyDescent="0.25">
      <c r="A13" s="12" t="s">
        <v>30</v>
      </c>
      <c r="B13" s="7" t="s">
        <v>53</v>
      </c>
      <c r="C13"/>
      <c r="G13" s="84"/>
      <c r="H13" s="85"/>
      <c r="I13" s="85"/>
      <c r="J13" s="85"/>
      <c r="K13" s="85"/>
      <c r="L13" s="85"/>
      <c r="M13" s="85"/>
      <c r="N13" s="86"/>
    </row>
    <row r="14" spans="1:14" x14ac:dyDescent="0.25">
      <c r="A14" s="55">
        <v>0.25</v>
      </c>
      <c r="B14" s="56">
        <v>2.2999999999999998</v>
      </c>
      <c r="C14" s="57">
        <v>0.25</v>
      </c>
      <c r="G14" s="84"/>
      <c r="H14" s="85"/>
      <c r="I14" s="85"/>
      <c r="J14" s="85"/>
      <c r="K14" s="85"/>
      <c r="L14" s="85"/>
      <c r="M14" s="85"/>
      <c r="N14" s="86"/>
    </row>
    <row r="15" spans="1:14" x14ac:dyDescent="0.25">
      <c r="A15" s="55">
        <v>0.5</v>
      </c>
      <c r="B15" s="56">
        <v>6</v>
      </c>
      <c r="C15" s="57">
        <v>0.5</v>
      </c>
      <c r="G15" s="84"/>
      <c r="H15" s="85"/>
      <c r="I15" s="85"/>
      <c r="J15" s="85"/>
      <c r="K15" s="85"/>
      <c r="L15" s="85"/>
      <c r="M15" s="85"/>
      <c r="N15" s="86"/>
    </row>
    <row r="16" spans="1:14" x14ac:dyDescent="0.25">
      <c r="A16" s="55">
        <v>0.75</v>
      </c>
      <c r="B16" s="56">
        <v>18</v>
      </c>
      <c r="C16" s="57">
        <v>0.75</v>
      </c>
      <c r="G16" s="84"/>
      <c r="H16" s="85"/>
      <c r="I16" s="85"/>
      <c r="J16" s="85"/>
      <c r="K16" s="85"/>
      <c r="L16" s="85"/>
      <c r="M16" s="85"/>
      <c r="N16" s="86"/>
    </row>
    <row r="17" spans="1:14" x14ac:dyDescent="0.25">
      <c r="A17" s="58" t="s">
        <v>28</v>
      </c>
      <c r="B17" s="56">
        <v>36</v>
      </c>
      <c r="C17" s="59" t="s">
        <v>28</v>
      </c>
      <c r="G17" s="84"/>
      <c r="H17" s="85"/>
      <c r="I17" s="85"/>
      <c r="J17" s="85"/>
      <c r="K17" s="85"/>
      <c r="L17" s="85"/>
      <c r="M17" s="85"/>
      <c r="N17" s="86"/>
    </row>
    <row r="18" spans="1:14" x14ac:dyDescent="0.25">
      <c r="G18" s="84"/>
      <c r="H18" s="85"/>
      <c r="I18" s="85"/>
      <c r="J18" s="85"/>
      <c r="K18" s="85"/>
      <c r="L18" s="85"/>
      <c r="M18" s="85"/>
      <c r="N18" s="86"/>
    </row>
    <row r="19" spans="1:14" x14ac:dyDescent="0.25">
      <c r="G19" s="84"/>
      <c r="H19" s="85"/>
      <c r="I19" s="85"/>
      <c r="J19" s="85"/>
      <c r="K19" s="85"/>
      <c r="L19" s="85"/>
      <c r="M19" s="85"/>
      <c r="N19" s="86"/>
    </row>
    <row r="20" spans="1:14" x14ac:dyDescent="0.25">
      <c r="G20" s="84"/>
      <c r="H20" s="85"/>
      <c r="I20" s="85"/>
      <c r="J20" s="85"/>
      <c r="K20" s="85"/>
      <c r="L20" s="85"/>
      <c r="M20" s="85"/>
      <c r="N20" s="86"/>
    </row>
    <row r="21" spans="1:14" x14ac:dyDescent="0.25">
      <c r="G21" s="84"/>
      <c r="H21" s="85"/>
      <c r="I21" s="85"/>
      <c r="J21" s="85"/>
      <c r="K21" s="85"/>
      <c r="L21" s="85"/>
      <c r="M21" s="85"/>
      <c r="N21" s="86"/>
    </row>
    <row r="22" spans="1:14" x14ac:dyDescent="0.25">
      <c r="G22" s="84"/>
      <c r="H22" s="85"/>
      <c r="I22" s="85"/>
      <c r="J22" s="85"/>
      <c r="K22" s="85"/>
      <c r="L22" s="85"/>
      <c r="M22" s="85"/>
      <c r="N22" s="86"/>
    </row>
    <row r="23" spans="1:14" x14ac:dyDescent="0.25">
      <c r="G23" s="84"/>
      <c r="H23" s="85"/>
      <c r="I23" s="85"/>
      <c r="J23" s="85"/>
      <c r="K23" s="85"/>
      <c r="L23" s="85"/>
      <c r="M23" s="85"/>
      <c r="N23" s="86"/>
    </row>
    <row r="24" spans="1:14" ht="15.75" thickBot="1" x14ac:dyDescent="0.3">
      <c r="G24" s="87"/>
      <c r="H24" s="88"/>
      <c r="I24" s="88"/>
      <c r="J24" s="88"/>
      <c r="K24" s="88"/>
      <c r="L24" s="88"/>
      <c r="M24" s="88"/>
      <c r="N24" s="89"/>
    </row>
  </sheetData>
  <sheetProtection selectLockedCells="1"/>
  <mergeCells count="13">
    <mergeCell ref="G5:N5"/>
    <mergeCell ref="G2:I2"/>
    <mergeCell ref="G3:J3"/>
    <mergeCell ref="G6:N24"/>
    <mergeCell ref="A12:B12"/>
    <mergeCell ref="A8:C8"/>
    <mergeCell ref="A7:E7"/>
    <mergeCell ref="A9:C9"/>
    <mergeCell ref="A1:D1"/>
    <mergeCell ref="A2:C2"/>
    <mergeCell ref="A3:C3"/>
    <mergeCell ref="A4:C4"/>
    <mergeCell ref="A5:C5"/>
  </mergeCells>
  <conditionalFormatting sqref="I1 E9 C10:C11">
    <cfRule type="cellIs" dxfId="8" priority="1" operator="equal">
      <formula>1</formula>
    </cfRule>
    <cfRule type="cellIs" dxfId="7" priority="2" operator="equal">
      <formula>30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0AEE-DDAC-4EBC-8E35-432AEA0E2F28}">
  <dimension ref="A1:M62"/>
  <sheetViews>
    <sheetView zoomScaleNormal="100" workbookViewId="0">
      <selection activeCell="F6" sqref="F6:M24"/>
    </sheetView>
  </sheetViews>
  <sheetFormatPr baseColWidth="10" defaultRowHeight="15" x14ac:dyDescent="0.25"/>
  <cols>
    <col min="1" max="1" width="13" style="1" bestFit="1" customWidth="1"/>
    <col min="2" max="2" width="19" style="1" bestFit="1" customWidth="1"/>
    <col min="3" max="3" width="17.85546875" style="1" bestFit="1" customWidth="1"/>
    <col min="4" max="4" width="12.5703125" style="1" bestFit="1" customWidth="1"/>
    <col min="5" max="5" width="14.7109375" style="1" bestFit="1" customWidth="1"/>
    <col min="6" max="16384" width="11.42578125" style="1"/>
  </cols>
  <sheetData>
    <row r="1" spans="1:13" x14ac:dyDescent="0.25">
      <c r="A1" s="71" t="s">
        <v>1</v>
      </c>
      <c r="B1" s="71"/>
      <c r="C1" s="71"/>
      <c r="D1" s="71"/>
      <c r="F1" s="18" t="s">
        <v>35</v>
      </c>
      <c r="G1"/>
      <c r="H1"/>
      <c r="I1"/>
      <c r="J1"/>
      <c r="K1"/>
      <c r="L1"/>
      <c r="M1"/>
    </row>
    <row r="2" spans="1:13" x14ac:dyDescent="0.25">
      <c r="A2" s="72" t="s">
        <v>0</v>
      </c>
      <c r="B2" s="72"/>
      <c r="C2" s="72"/>
      <c r="D2" s="2">
        <v>12</v>
      </c>
      <c r="F2" s="91" t="s">
        <v>7</v>
      </c>
      <c r="G2" s="92"/>
      <c r="H2" s="92"/>
      <c r="I2" s="92"/>
      <c r="J2" s="92"/>
      <c r="K2" s="92"/>
      <c r="L2" s="93"/>
      <c r="M2" s="19"/>
    </row>
    <row r="3" spans="1:13" x14ac:dyDescent="0.25">
      <c r="A3" s="72" t="s">
        <v>54</v>
      </c>
      <c r="B3" s="72"/>
      <c r="C3" s="72"/>
      <c r="D3" s="2">
        <v>10</v>
      </c>
      <c r="F3" s="91" t="s">
        <v>44</v>
      </c>
      <c r="G3" s="92"/>
      <c r="H3" s="92"/>
      <c r="I3" s="92"/>
      <c r="J3" s="92"/>
      <c r="K3" s="92"/>
      <c r="L3" s="93"/>
      <c r="M3" s="20"/>
    </row>
    <row r="4" spans="1:13" ht="15.75" thickBot="1" x14ac:dyDescent="0.3">
      <c r="A4" s="72" t="s">
        <v>55</v>
      </c>
      <c r="B4" s="72"/>
      <c r="C4" s="72"/>
      <c r="D4" s="2">
        <v>100</v>
      </c>
      <c r="F4"/>
      <c r="G4"/>
      <c r="H4"/>
      <c r="I4"/>
      <c r="J4"/>
      <c r="K4"/>
      <c r="L4"/>
      <c r="M4"/>
    </row>
    <row r="5" spans="1:13" x14ac:dyDescent="0.25">
      <c r="A5" s="75" t="s">
        <v>58</v>
      </c>
      <c r="B5" s="75"/>
      <c r="C5" s="75"/>
      <c r="D5" s="9">
        <f>D2*D3*D4/10</f>
        <v>1200</v>
      </c>
      <c r="F5" s="76" t="s">
        <v>50</v>
      </c>
      <c r="G5" s="77"/>
      <c r="H5" s="77"/>
      <c r="I5" s="77"/>
      <c r="J5" s="77"/>
      <c r="K5" s="77"/>
      <c r="L5" s="77"/>
      <c r="M5" s="78"/>
    </row>
    <row r="6" spans="1:13" x14ac:dyDescent="0.25">
      <c r="F6" s="62" t="s">
        <v>67</v>
      </c>
      <c r="G6" s="85"/>
      <c r="H6" s="85"/>
      <c r="I6" s="85"/>
      <c r="J6" s="85"/>
      <c r="K6" s="85"/>
      <c r="L6" s="85"/>
      <c r="M6" s="86"/>
    </row>
    <row r="7" spans="1:13" x14ac:dyDescent="0.25">
      <c r="A7" s="71" t="s">
        <v>6</v>
      </c>
      <c r="B7" s="71"/>
      <c r="C7" s="71"/>
      <c r="D7" s="71"/>
      <c r="F7" s="84"/>
      <c r="G7" s="85"/>
      <c r="H7" s="85"/>
      <c r="I7" s="85"/>
      <c r="J7" s="85"/>
      <c r="K7" s="85"/>
      <c r="L7" s="85"/>
      <c r="M7" s="86"/>
    </row>
    <row r="8" spans="1:13" x14ac:dyDescent="0.25">
      <c r="A8" s="73" t="s">
        <v>46</v>
      </c>
      <c r="B8" s="73"/>
      <c r="C8" s="10" t="s">
        <v>53</v>
      </c>
      <c r="D8" s="10" t="s">
        <v>3</v>
      </c>
      <c r="F8" s="84"/>
      <c r="G8" s="85"/>
      <c r="H8" s="85"/>
      <c r="I8" s="85"/>
      <c r="J8" s="85"/>
      <c r="K8" s="85"/>
      <c r="L8" s="85"/>
      <c r="M8" s="86"/>
    </row>
    <row r="9" spans="1:13" x14ac:dyDescent="0.25">
      <c r="A9" s="68" t="s">
        <v>22</v>
      </c>
      <c r="B9" s="68"/>
      <c r="C9" s="8">
        <f>$D$5</f>
        <v>1200</v>
      </c>
      <c r="D9" s="11">
        <f>VLOOKUP(D5,B12:C61,2,TRUE)</f>
        <v>31</v>
      </c>
      <c r="F9" s="84"/>
      <c r="G9" s="85"/>
      <c r="H9" s="85"/>
      <c r="I9" s="85"/>
      <c r="J9" s="85"/>
      <c r="K9" s="85"/>
      <c r="L9" s="85"/>
      <c r="M9" s="86"/>
    </row>
    <row r="10" spans="1:13" x14ac:dyDescent="0.25">
      <c r="F10" s="84"/>
      <c r="G10" s="85"/>
      <c r="H10" s="85"/>
      <c r="I10" s="85"/>
      <c r="J10" s="85"/>
      <c r="K10" s="85"/>
      <c r="L10" s="85"/>
      <c r="M10" s="86"/>
    </row>
    <row r="11" spans="1:13" x14ac:dyDescent="0.25">
      <c r="A11" s="71" t="s">
        <v>51</v>
      </c>
      <c r="B11" s="71"/>
      <c r="C11"/>
      <c r="F11" s="84"/>
      <c r="G11" s="85"/>
      <c r="H11" s="85"/>
      <c r="I11" s="85"/>
      <c r="J11" s="85"/>
      <c r="K11" s="85"/>
      <c r="L11" s="85"/>
      <c r="M11" s="86"/>
    </row>
    <row r="12" spans="1:13" x14ac:dyDescent="0.25">
      <c r="A12" s="12" t="s">
        <v>3</v>
      </c>
      <c r="B12" s="13" t="s">
        <v>61</v>
      </c>
      <c r="C12"/>
      <c r="F12" s="84"/>
      <c r="G12" s="85"/>
      <c r="H12" s="85"/>
      <c r="I12" s="85"/>
      <c r="J12" s="85"/>
      <c r="K12" s="85"/>
      <c r="L12" s="85"/>
      <c r="M12" s="86"/>
    </row>
    <row r="13" spans="1:13" x14ac:dyDescent="0.25">
      <c r="A13" s="15">
        <v>1</v>
      </c>
      <c r="B13" s="16">
        <v>1.5</v>
      </c>
      <c r="C13" s="17">
        <v>1</v>
      </c>
      <c r="F13" s="84"/>
      <c r="G13" s="85"/>
      <c r="H13" s="85"/>
      <c r="I13" s="85"/>
      <c r="J13" s="85"/>
      <c r="K13" s="85"/>
      <c r="L13" s="85"/>
      <c r="M13" s="86"/>
    </row>
    <row r="14" spans="1:13" x14ac:dyDescent="0.25">
      <c r="A14" s="15">
        <v>2</v>
      </c>
      <c r="B14" s="16">
        <v>4.5</v>
      </c>
      <c r="C14" s="17">
        <v>2</v>
      </c>
      <c r="F14" s="84"/>
      <c r="G14" s="85"/>
      <c r="H14" s="85"/>
      <c r="I14" s="85"/>
      <c r="J14" s="85"/>
      <c r="K14" s="85"/>
      <c r="L14" s="85"/>
      <c r="M14" s="86"/>
    </row>
    <row r="15" spans="1:13" x14ac:dyDescent="0.25">
      <c r="A15" s="15">
        <v>3</v>
      </c>
      <c r="B15" s="16">
        <v>7.5</v>
      </c>
      <c r="C15" s="17">
        <v>3</v>
      </c>
      <c r="F15" s="84"/>
      <c r="G15" s="85"/>
      <c r="H15" s="85"/>
      <c r="I15" s="85"/>
      <c r="J15" s="85"/>
      <c r="K15" s="85"/>
      <c r="L15" s="85"/>
      <c r="M15" s="86"/>
    </row>
    <row r="16" spans="1:13" x14ac:dyDescent="0.25">
      <c r="A16" s="15">
        <v>4</v>
      </c>
      <c r="B16" s="16">
        <v>18</v>
      </c>
      <c r="C16" s="17">
        <v>4</v>
      </c>
      <c r="F16" s="84"/>
      <c r="G16" s="85"/>
      <c r="H16" s="85"/>
      <c r="I16" s="85"/>
      <c r="J16" s="85"/>
      <c r="K16" s="85"/>
      <c r="L16" s="85"/>
      <c r="M16" s="86"/>
    </row>
    <row r="17" spans="1:13" x14ac:dyDescent="0.25">
      <c r="A17" s="15">
        <v>5</v>
      </c>
      <c r="B17" s="16">
        <v>32</v>
      </c>
      <c r="C17" s="17">
        <v>5</v>
      </c>
      <c r="F17" s="84"/>
      <c r="G17" s="85"/>
      <c r="H17" s="85"/>
      <c r="I17" s="85"/>
      <c r="J17" s="85"/>
      <c r="K17" s="85"/>
      <c r="L17" s="85"/>
      <c r="M17" s="86"/>
    </row>
    <row r="18" spans="1:13" x14ac:dyDescent="0.25">
      <c r="A18" s="15">
        <v>6</v>
      </c>
      <c r="B18" s="16">
        <v>45</v>
      </c>
      <c r="C18" s="17">
        <v>6</v>
      </c>
      <c r="F18" s="84"/>
      <c r="G18" s="85"/>
      <c r="H18" s="85"/>
      <c r="I18" s="85"/>
      <c r="J18" s="85"/>
      <c r="K18" s="85"/>
      <c r="L18" s="85"/>
      <c r="M18" s="86"/>
    </row>
    <row r="19" spans="1:13" x14ac:dyDescent="0.25">
      <c r="A19" s="15">
        <v>7</v>
      </c>
      <c r="B19" s="16">
        <v>63</v>
      </c>
      <c r="C19" s="17">
        <v>7</v>
      </c>
      <c r="F19" s="84"/>
      <c r="G19" s="85"/>
      <c r="H19" s="85"/>
      <c r="I19" s="85"/>
      <c r="J19" s="85"/>
      <c r="K19" s="85"/>
      <c r="L19" s="85"/>
      <c r="M19" s="86"/>
    </row>
    <row r="20" spans="1:13" x14ac:dyDescent="0.25">
      <c r="A20" s="15">
        <v>8</v>
      </c>
      <c r="B20" s="16">
        <v>76</v>
      </c>
      <c r="C20" s="17">
        <v>8</v>
      </c>
      <c r="F20" s="84"/>
      <c r="G20" s="85"/>
      <c r="H20" s="85"/>
      <c r="I20" s="85"/>
      <c r="J20" s="85"/>
      <c r="K20" s="85"/>
      <c r="L20" s="85"/>
      <c r="M20" s="86"/>
    </row>
    <row r="21" spans="1:13" x14ac:dyDescent="0.25">
      <c r="A21" s="15">
        <v>9</v>
      </c>
      <c r="B21" s="16">
        <v>105</v>
      </c>
      <c r="C21" s="17">
        <v>9</v>
      </c>
      <c r="F21" s="84"/>
      <c r="G21" s="85"/>
      <c r="H21" s="85"/>
      <c r="I21" s="85"/>
      <c r="J21" s="85"/>
      <c r="K21" s="85"/>
      <c r="L21" s="85"/>
      <c r="M21" s="86"/>
    </row>
    <row r="22" spans="1:13" x14ac:dyDescent="0.25">
      <c r="A22" s="15">
        <v>10</v>
      </c>
      <c r="B22" s="16">
        <v>132</v>
      </c>
      <c r="C22" s="17">
        <v>10</v>
      </c>
      <c r="F22" s="84"/>
      <c r="G22" s="85"/>
      <c r="H22" s="85"/>
      <c r="I22" s="85"/>
      <c r="J22" s="85"/>
      <c r="K22" s="85"/>
      <c r="L22" s="85"/>
      <c r="M22" s="86"/>
    </row>
    <row r="23" spans="1:13" x14ac:dyDescent="0.25">
      <c r="A23" s="15">
        <v>11</v>
      </c>
      <c r="B23" s="16">
        <v>165</v>
      </c>
      <c r="C23" s="17">
        <v>11</v>
      </c>
      <c r="F23" s="84"/>
      <c r="G23" s="85"/>
      <c r="H23" s="85"/>
      <c r="I23" s="85"/>
      <c r="J23" s="85"/>
      <c r="K23" s="85"/>
      <c r="L23" s="85"/>
      <c r="M23" s="86"/>
    </row>
    <row r="24" spans="1:13" ht="15.75" thickBot="1" x14ac:dyDescent="0.3">
      <c r="A24" s="15">
        <v>12</v>
      </c>
      <c r="B24" s="16">
        <v>201</v>
      </c>
      <c r="C24" s="17">
        <v>12</v>
      </c>
      <c r="F24" s="87"/>
      <c r="G24" s="88"/>
      <c r="H24" s="88"/>
      <c r="I24" s="88"/>
      <c r="J24" s="88"/>
      <c r="K24" s="88"/>
      <c r="L24" s="88"/>
      <c r="M24" s="89"/>
    </row>
    <row r="25" spans="1:13" x14ac:dyDescent="0.25">
      <c r="A25" s="15">
        <v>13</v>
      </c>
      <c r="B25" s="16">
        <v>245</v>
      </c>
      <c r="C25" s="17">
        <v>13</v>
      </c>
    </row>
    <row r="26" spans="1:13" x14ac:dyDescent="0.25">
      <c r="A26" s="15">
        <v>14</v>
      </c>
      <c r="B26" s="16">
        <v>294</v>
      </c>
      <c r="C26" s="17">
        <v>14</v>
      </c>
    </row>
    <row r="27" spans="1:13" x14ac:dyDescent="0.25">
      <c r="A27" s="15">
        <v>15</v>
      </c>
      <c r="B27" s="16">
        <v>360</v>
      </c>
      <c r="C27" s="17">
        <v>15</v>
      </c>
    </row>
    <row r="28" spans="1:13" x14ac:dyDescent="0.25">
      <c r="A28" s="15">
        <v>16</v>
      </c>
      <c r="B28" s="16">
        <v>435</v>
      </c>
      <c r="C28" s="17">
        <v>16</v>
      </c>
    </row>
    <row r="29" spans="1:13" x14ac:dyDescent="0.25">
      <c r="A29" s="15">
        <v>17</v>
      </c>
      <c r="B29" s="16">
        <v>513</v>
      </c>
      <c r="C29" s="17">
        <v>17</v>
      </c>
    </row>
    <row r="30" spans="1:13" x14ac:dyDescent="0.25">
      <c r="A30" s="15">
        <v>18</v>
      </c>
      <c r="B30" s="16">
        <v>590</v>
      </c>
      <c r="C30" s="17">
        <v>18</v>
      </c>
    </row>
    <row r="31" spans="1:13" x14ac:dyDescent="0.25">
      <c r="A31" s="15">
        <v>19</v>
      </c>
      <c r="B31" s="16">
        <v>660</v>
      </c>
      <c r="C31" s="17">
        <v>19</v>
      </c>
    </row>
    <row r="32" spans="1:13" x14ac:dyDescent="0.25">
      <c r="A32" s="15">
        <v>20</v>
      </c>
      <c r="B32" s="16">
        <v>705</v>
      </c>
      <c r="C32" s="17">
        <v>20</v>
      </c>
    </row>
    <row r="33" spans="1:3" x14ac:dyDescent="0.25">
      <c r="A33" s="15">
        <v>21</v>
      </c>
      <c r="B33" s="16">
        <v>743</v>
      </c>
      <c r="C33" s="17">
        <v>21</v>
      </c>
    </row>
    <row r="34" spans="1:3" x14ac:dyDescent="0.25">
      <c r="A34" s="15">
        <v>22</v>
      </c>
      <c r="B34" s="16">
        <v>774</v>
      </c>
      <c r="C34" s="17">
        <v>22</v>
      </c>
    </row>
    <row r="35" spans="1:3" x14ac:dyDescent="0.25">
      <c r="A35" s="15">
        <v>23</v>
      </c>
      <c r="B35" s="16">
        <v>810</v>
      </c>
      <c r="C35" s="17">
        <v>23</v>
      </c>
    </row>
    <row r="36" spans="1:3" x14ac:dyDescent="0.25">
      <c r="A36" s="15">
        <v>24</v>
      </c>
      <c r="B36" s="16">
        <v>837</v>
      </c>
      <c r="C36" s="17">
        <v>24</v>
      </c>
    </row>
    <row r="37" spans="1:3" x14ac:dyDescent="0.25">
      <c r="A37" s="15">
        <v>25</v>
      </c>
      <c r="B37" s="16">
        <v>873</v>
      </c>
      <c r="C37" s="17">
        <v>25</v>
      </c>
    </row>
    <row r="38" spans="1:3" x14ac:dyDescent="0.25">
      <c r="A38" s="15">
        <v>26</v>
      </c>
      <c r="B38" s="16">
        <v>900</v>
      </c>
      <c r="C38" s="17">
        <v>26</v>
      </c>
    </row>
    <row r="39" spans="1:3" x14ac:dyDescent="0.25">
      <c r="A39" s="15">
        <v>27</v>
      </c>
      <c r="B39" s="16">
        <v>930</v>
      </c>
      <c r="C39" s="17">
        <v>27</v>
      </c>
    </row>
    <row r="40" spans="1:3" x14ac:dyDescent="0.25">
      <c r="A40" s="15">
        <v>28</v>
      </c>
      <c r="B40" s="16">
        <v>964</v>
      </c>
      <c r="C40" s="17">
        <v>28</v>
      </c>
    </row>
    <row r="41" spans="1:3" x14ac:dyDescent="0.25">
      <c r="A41" s="15">
        <v>29</v>
      </c>
      <c r="B41" s="16">
        <v>998</v>
      </c>
      <c r="C41" s="17">
        <v>29</v>
      </c>
    </row>
    <row r="42" spans="1:3" x14ac:dyDescent="0.25">
      <c r="A42" s="15">
        <v>30</v>
      </c>
      <c r="B42" s="16">
        <v>1073</v>
      </c>
      <c r="C42" s="17">
        <v>30</v>
      </c>
    </row>
    <row r="43" spans="1:3" x14ac:dyDescent="0.25">
      <c r="A43" s="15">
        <v>31</v>
      </c>
      <c r="B43" s="16">
        <v>1143</v>
      </c>
      <c r="C43" s="17">
        <v>31</v>
      </c>
    </row>
    <row r="44" spans="1:3" x14ac:dyDescent="0.25">
      <c r="A44" s="15">
        <v>32</v>
      </c>
      <c r="B44" s="16">
        <v>1210</v>
      </c>
      <c r="C44" s="17">
        <v>32</v>
      </c>
    </row>
    <row r="45" spans="1:3" x14ac:dyDescent="0.25">
      <c r="A45" s="15">
        <v>33</v>
      </c>
      <c r="B45" s="16">
        <v>1280</v>
      </c>
      <c r="C45" s="17">
        <v>33</v>
      </c>
    </row>
    <row r="46" spans="1:3" x14ac:dyDescent="0.25">
      <c r="A46" s="15">
        <v>34</v>
      </c>
      <c r="B46" s="16">
        <v>1344</v>
      </c>
      <c r="C46" s="17">
        <v>34</v>
      </c>
    </row>
    <row r="47" spans="1:3" x14ac:dyDescent="0.25">
      <c r="A47" s="15">
        <v>35</v>
      </c>
      <c r="B47" s="16">
        <v>1405</v>
      </c>
      <c r="C47" s="17">
        <v>35</v>
      </c>
    </row>
    <row r="48" spans="1:3" x14ac:dyDescent="0.25">
      <c r="A48" s="15">
        <v>36</v>
      </c>
      <c r="B48" s="16">
        <v>1485</v>
      </c>
      <c r="C48" s="17">
        <v>36</v>
      </c>
    </row>
    <row r="49" spans="1:3" x14ac:dyDescent="0.25">
      <c r="A49" s="15">
        <v>37</v>
      </c>
      <c r="B49" s="16">
        <v>1575</v>
      </c>
      <c r="C49" s="17">
        <v>37</v>
      </c>
    </row>
    <row r="50" spans="1:3" x14ac:dyDescent="0.25">
      <c r="A50" s="15">
        <v>38</v>
      </c>
      <c r="B50" s="16">
        <v>1670</v>
      </c>
      <c r="C50" s="17">
        <v>38</v>
      </c>
    </row>
    <row r="51" spans="1:3" x14ac:dyDescent="0.25">
      <c r="A51" s="15">
        <v>39</v>
      </c>
      <c r="B51" s="16">
        <v>1780</v>
      </c>
      <c r="C51" s="17">
        <v>39</v>
      </c>
    </row>
    <row r="52" spans="1:3" x14ac:dyDescent="0.25">
      <c r="A52" s="15">
        <v>40</v>
      </c>
      <c r="B52" s="16">
        <v>1895</v>
      </c>
      <c r="C52" s="17">
        <v>40</v>
      </c>
    </row>
    <row r="53" spans="1:3" x14ac:dyDescent="0.25">
      <c r="A53" s="15">
        <v>41</v>
      </c>
      <c r="B53" s="16">
        <v>2005</v>
      </c>
      <c r="C53" s="17">
        <v>41</v>
      </c>
    </row>
    <row r="54" spans="1:3" x14ac:dyDescent="0.25">
      <c r="A54" s="15">
        <v>42</v>
      </c>
      <c r="B54" s="16">
        <v>2125</v>
      </c>
      <c r="C54" s="17">
        <v>42</v>
      </c>
    </row>
    <row r="55" spans="1:3" x14ac:dyDescent="0.25">
      <c r="A55" s="15">
        <v>43</v>
      </c>
      <c r="B55" s="16">
        <v>2250</v>
      </c>
      <c r="C55" s="17">
        <v>43</v>
      </c>
    </row>
    <row r="56" spans="1:3" x14ac:dyDescent="0.25">
      <c r="A56" s="15">
        <v>44</v>
      </c>
      <c r="B56" s="16">
        <v>2375</v>
      </c>
      <c r="C56" s="17">
        <v>44</v>
      </c>
    </row>
    <row r="57" spans="1:3" x14ac:dyDescent="0.25">
      <c r="A57" s="15">
        <v>45</v>
      </c>
      <c r="B57" s="16">
        <v>2500</v>
      </c>
      <c r="C57" s="17">
        <v>45</v>
      </c>
    </row>
    <row r="58" spans="1:3" x14ac:dyDescent="0.25">
      <c r="A58" s="15">
        <v>46</v>
      </c>
      <c r="B58" s="16">
        <v>2625</v>
      </c>
      <c r="C58" s="17">
        <v>46</v>
      </c>
    </row>
    <row r="59" spans="1:3" x14ac:dyDescent="0.25">
      <c r="A59" s="15">
        <v>47</v>
      </c>
      <c r="B59" s="16">
        <v>2750</v>
      </c>
      <c r="C59" s="17">
        <v>47</v>
      </c>
    </row>
    <row r="60" spans="1:3" x14ac:dyDescent="0.25">
      <c r="A60" s="15">
        <v>48</v>
      </c>
      <c r="B60" s="16">
        <v>2875</v>
      </c>
      <c r="C60" s="17">
        <v>48</v>
      </c>
    </row>
    <row r="61" spans="1:3" x14ac:dyDescent="0.25">
      <c r="A61" s="15">
        <v>49</v>
      </c>
      <c r="B61" s="16">
        <v>3000</v>
      </c>
      <c r="C61" s="17">
        <v>49</v>
      </c>
    </row>
    <row r="62" spans="1:3" x14ac:dyDescent="0.25">
      <c r="A62" s="15">
        <v>50</v>
      </c>
      <c r="B62" s="16">
        <v>3120</v>
      </c>
      <c r="C62" s="17">
        <v>50</v>
      </c>
    </row>
  </sheetData>
  <sheetProtection selectLockedCells="1"/>
  <mergeCells count="13">
    <mergeCell ref="F5:M5"/>
    <mergeCell ref="A11:B11"/>
    <mergeCell ref="F6:M24"/>
    <mergeCell ref="A1:D1"/>
    <mergeCell ref="A2:C2"/>
    <mergeCell ref="A3:C3"/>
    <mergeCell ref="A4:C4"/>
    <mergeCell ref="A5:C5"/>
    <mergeCell ref="F2:L2"/>
    <mergeCell ref="F3:L3"/>
    <mergeCell ref="A8:B8"/>
    <mergeCell ref="A9:B9"/>
    <mergeCell ref="A7:D7"/>
  </mergeCells>
  <conditionalFormatting sqref="C10:C11">
    <cfRule type="cellIs" dxfId="6" priority="7" operator="equal">
      <formula>30</formula>
    </cfRule>
  </conditionalFormatting>
  <conditionalFormatting sqref="D9 C10:C11">
    <cfRule type="cellIs" dxfId="5" priority="2" operator="equal">
      <formula>1</formula>
    </cfRule>
  </conditionalFormatting>
  <conditionalFormatting sqref="D9">
    <cfRule type="cellIs" dxfId="4" priority="1" operator="equal">
      <formula>50</formula>
    </cfRule>
    <cfRule type="cellIs" dxfId="3" priority="3" operator="equal">
      <formula>50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53B3-E55F-45FD-BEDB-8F66B7A2DCCF}">
  <dimension ref="A1:N44"/>
  <sheetViews>
    <sheetView zoomScaleNormal="100" workbookViewId="0">
      <selection activeCell="G6" sqref="G6:N24"/>
    </sheetView>
  </sheetViews>
  <sheetFormatPr baseColWidth="10" defaultRowHeight="15" x14ac:dyDescent="0.25"/>
  <cols>
    <col min="1" max="1" width="13" style="1" bestFit="1" customWidth="1"/>
    <col min="2" max="2" width="18.7109375" style="1" bestFit="1" customWidth="1"/>
    <col min="3" max="3" width="17.85546875" style="1" bestFit="1" customWidth="1"/>
    <col min="4" max="4" width="14.42578125" style="1" bestFit="1" customWidth="1"/>
    <col min="5" max="5" width="18.7109375" style="1" bestFit="1" customWidth="1"/>
    <col min="6" max="7" width="11.42578125" style="1"/>
    <col min="8" max="8" width="15.42578125" style="1" bestFit="1" customWidth="1"/>
    <col min="9"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5</v>
      </c>
      <c r="G2" s="72" t="s">
        <v>7</v>
      </c>
      <c r="H2" s="72"/>
      <c r="I2" s="72"/>
      <c r="J2" s="72"/>
      <c r="K2" s="72"/>
      <c r="L2" s="72"/>
      <c r="M2" s="72"/>
      <c r="N2" s="19"/>
    </row>
    <row r="3" spans="1:14" x14ac:dyDescent="0.25">
      <c r="A3" s="72" t="s">
        <v>54</v>
      </c>
      <c r="B3" s="72"/>
      <c r="C3" s="72"/>
      <c r="D3" s="2">
        <v>8</v>
      </c>
      <c r="G3" s="72" t="s">
        <v>44</v>
      </c>
      <c r="H3" s="72"/>
      <c r="I3" s="72"/>
      <c r="J3" s="72"/>
      <c r="K3" s="72"/>
      <c r="L3" s="72"/>
      <c r="M3" s="72"/>
      <c r="N3" s="20"/>
    </row>
    <row r="4" spans="1:14" ht="15.75" thickBot="1" x14ac:dyDescent="0.3">
      <c r="A4" s="72" t="s">
        <v>55</v>
      </c>
      <c r="B4" s="72"/>
      <c r="C4" s="72"/>
      <c r="D4" s="2">
        <v>9</v>
      </c>
      <c r="G4"/>
      <c r="H4"/>
      <c r="I4"/>
      <c r="J4"/>
      <c r="K4"/>
      <c r="L4"/>
      <c r="M4"/>
      <c r="N4"/>
    </row>
    <row r="5" spans="1:14" x14ac:dyDescent="0.25">
      <c r="A5" s="75" t="s">
        <v>58</v>
      </c>
      <c r="B5" s="75"/>
      <c r="C5" s="75"/>
      <c r="D5" s="9">
        <f>D2*D3*D4/10</f>
        <v>36</v>
      </c>
      <c r="G5" s="76" t="s">
        <v>50</v>
      </c>
      <c r="H5" s="77"/>
      <c r="I5" s="77"/>
      <c r="J5" s="77"/>
      <c r="K5" s="77"/>
      <c r="L5" s="77"/>
      <c r="M5" s="77"/>
      <c r="N5" s="78"/>
    </row>
    <row r="6" spans="1:14" x14ac:dyDescent="0.25">
      <c r="G6" s="62" t="s">
        <v>67</v>
      </c>
      <c r="H6" s="85"/>
      <c r="I6" s="85"/>
      <c r="J6" s="85"/>
      <c r="K6" s="85"/>
      <c r="L6" s="85"/>
      <c r="M6" s="85"/>
      <c r="N6" s="86"/>
    </row>
    <row r="7" spans="1:14" x14ac:dyDescent="0.25">
      <c r="A7" s="71" t="s">
        <v>6</v>
      </c>
      <c r="B7" s="71"/>
      <c r="C7" s="71"/>
      <c r="D7" s="71"/>
      <c r="G7" s="84"/>
      <c r="H7" s="85"/>
      <c r="I7" s="85"/>
      <c r="J7" s="85"/>
      <c r="K7" s="85"/>
      <c r="L7" s="85"/>
      <c r="M7" s="85"/>
      <c r="N7" s="86"/>
    </row>
    <row r="8" spans="1:14" x14ac:dyDescent="0.25">
      <c r="A8" s="90" t="s">
        <v>47</v>
      </c>
      <c r="B8" s="90"/>
      <c r="C8" s="10" t="s">
        <v>53</v>
      </c>
      <c r="D8" s="10" t="s">
        <v>3</v>
      </c>
      <c r="G8" s="84"/>
      <c r="H8" s="85"/>
      <c r="I8" s="85"/>
      <c r="J8" s="85"/>
      <c r="K8" s="85"/>
      <c r="L8" s="85"/>
      <c r="M8" s="85"/>
      <c r="N8" s="86"/>
    </row>
    <row r="9" spans="1:14" x14ac:dyDescent="0.25">
      <c r="A9" s="68" t="s">
        <v>23</v>
      </c>
      <c r="B9" s="68"/>
      <c r="C9" s="8">
        <f>$D$5</f>
        <v>36</v>
      </c>
      <c r="D9" s="11">
        <f>VLOOKUP(D5,B15:C44,2,TRUE)</f>
        <v>9</v>
      </c>
      <c r="G9" s="84"/>
      <c r="H9" s="85"/>
      <c r="I9" s="85"/>
      <c r="J9" s="85"/>
      <c r="K9" s="85"/>
      <c r="L9" s="85"/>
      <c r="M9" s="85"/>
      <c r="N9" s="86"/>
    </row>
    <row r="10" spans="1:14" x14ac:dyDescent="0.25">
      <c r="A10" s="68" t="s">
        <v>24</v>
      </c>
      <c r="B10" s="68"/>
      <c r="C10" s="8">
        <f>$D$5</f>
        <v>36</v>
      </c>
      <c r="D10" s="11">
        <f>VLOOKUP(D5,E14:F44,2,TRUE)</f>
        <v>22</v>
      </c>
      <c r="G10" s="84"/>
      <c r="H10" s="85"/>
      <c r="I10" s="85"/>
      <c r="J10" s="85"/>
      <c r="K10" s="85"/>
      <c r="L10" s="85"/>
      <c r="M10" s="85"/>
      <c r="N10" s="86"/>
    </row>
    <row r="11" spans="1:14" x14ac:dyDescent="0.25">
      <c r="G11" s="84"/>
      <c r="H11" s="85"/>
      <c r="I11" s="85"/>
      <c r="J11" s="85"/>
      <c r="K11" s="85"/>
      <c r="L11" s="85"/>
      <c r="M11" s="85"/>
      <c r="N11" s="86"/>
    </row>
    <row r="12" spans="1:14" x14ac:dyDescent="0.25">
      <c r="G12" s="84"/>
      <c r="H12" s="85"/>
      <c r="I12" s="85"/>
      <c r="J12" s="85"/>
      <c r="K12" s="85"/>
      <c r="L12" s="85"/>
      <c r="M12" s="85"/>
      <c r="N12" s="86"/>
    </row>
    <row r="13" spans="1:14" x14ac:dyDescent="0.25">
      <c r="A13" s="69" t="s">
        <v>23</v>
      </c>
      <c r="B13" s="70"/>
      <c r="C13"/>
      <c r="D13" s="69" t="s">
        <v>24</v>
      </c>
      <c r="E13" s="70"/>
      <c r="F13"/>
      <c r="G13" s="84"/>
      <c r="H13" s="85"/>
      <c r="I13" s="85"/>
      <c r="J13" s="85"/>
      <c r="K13" s="85"/>
      <c r="L13" s="85"/>
      <c r="M13" s="85"/>
      <c r="N13" s="86"/>
    </row>
    <row r="14" spans="1:14" x14ac:dyDescent="0.25">
      <c r="A14" s="12" t="s">
        <v>3</v>
      </c>
      <c r="B14" s="13" t="s">
        <v>53</v>
      </c>
      <c r="C14"/>
      <c r="D14" s="12" t="s">
        <v>3</v>
      </c>
      <c r="E14" s="13" t="s">
        <v>53</v>
      </c>
      <c r="F14"/>
      <c r="G14" s="84"/>
      <c r="H14" s="85"/>
      <c r="I14" s="85"/>
      <c r="J14" s="85"/>
      <c r="K14" s="85"/>
      <c r="L14" s="85"/>
      <c r="M14" s="85"/>
      <c r="N14" s="86"/>
    </row>
    <row r="15" spans="1:14" x14ac:dyDescent="0.25">
      <c r="A15" s="15">
        <v>1</v>
      </c>
      <c r="B15" s="16">
        <v>0.5</v>
      </c>
      <c r="C15" s="17">
        <v>1</v>
      </c>
      <c r="D15" s="15">
        <v>1</v>
      </c>
      <c r="E15" s="16">
        <v>0.7</v>
      </c>
      <c r="F15" s="17">
        <v>1</v>
      </c>
      <c r="G15" s="84"/>
      <c r="H15" s="85"/>
      <c r="I15" s="85"/>
      <c r="J15" s="85"/>
      <c r="K15" s="85"/>
      <c r="L15" s="85"/>
      <c r="M15" s="85"/>
      <c r="N15" s="86"/>
    </row>
    <row r="16" spans="1:14" x14ac:dyDescent="0.25">
      <c r="A16" s="15">
        <v>2</v>
      </c>
      <c r="B16" s="16">
        <v>1.5</v>
      </c>
      <c r="C16" s="17">
        <v>2</v>
      </c>
      <c r="D16" s="15">
        <v>2</v>
      </c>
      <c r="E16" s="16">
        <v>0.9</v>
      </c>
      <c r="F16" s="17">
        <v>2</v>
      </c>
      <c r="G16" s="84"/>
      <c r="H16" s="85"/>
      <c r="I16" s="85"/>
      <c r="J16" s="85"/>
      <c r="K16" s="85"/>
      <c r="L16" s="85"/>
      <c r="M16" s="85"/>
      <c r="N16" s="86"/>
    </row>
    <row r="17" spans="1:14" x14ac:dyDescent="0.25">
      <c r="A17" s="15">
        <v>3</v>
      </c>
      <c r="B17" s="16">
        <v>2.5</v>
      </c>
      <c r="C17" s="17">
        <v>3</v>
      </c>
      <c r="D17" s="15">
        <v>3</v>
      </c>
      <c r="E17" s="16">
        <v>1.2</v>
      </c>
      <c r="F17" s="17">
        <v>3</v>
      </c>
      <c r="G17" s="84"/>
      <c r="H17" s="85"/>
      <c r="I17" s="85"/>
      <c r="J17" s="85"/>
      <c r="K17" s="85"/>
      <c r="L17" s="85"/>
      <c r="M17" s="85"/>
      <c r="N17" s="86"/>
    </row>
    <row r="18" spans="1:14" x14ac:dyDescent="0.25">
      <c r="A18" s="15">
        <v>4</v>
      </c>
      <c r="B18" s="16">
        <v>5</v>
      </c>
      <c r="C18" s="17">
        <v>4</v>
      </c>
      <c r="D18" s="15">
        <v>4</v>
      </c>
      <c r="E18" s="16">
        <v>1.4</v>
      </c>
      <c r="F18" s="17">
        <v>4</v>
      </c>
      <c r="G18" s="84"/>
      <c r="H18" s="85"/>
      <c r="I18" s="85"/>
      <c r="J18" s="85"/>
      <c r="K18" s="85"/>
      <c r="L18" s="85"/>
      <c r="M18" s="85"/>
      <c r="N18" s="86"/>
    </row>
    <row r="19" spans="1:14" x14ac:dyDescent="0.25">
      <c r="A19" s="15">
        <v>5</v>
      </c>
      <c r="B19" s="16">
        <v>9.6</v>
      </c>
      <c r="C19" s="17">
        <v>5</v>
      </c>
      <c r="D19" s="15">
        <v>5</v>
      </c>
      <c r="E19" s="16">
        <v>1.6</v>
      </c>
      <c r="F19" s="17">
        <v>5</v>
      </c>
      <c r="G19" s="84"/>
      <c r="H19" s="85"/>
      <c r="I19" s="85"/>
      <c r="J19" s="85"/>
      <c r="K19" s="85"/>
      <c r="L19" s="85"/>
      <c r="M19" s="85"/>
      <c r="N19" s="86"/>
    </row>
    <row r="20" spans="1:14" x14ac:dyDescent="0.25">
      <c r="A20" s="15">
        <v>6</v>
      </c>
      <c r="B20" s="16">
        <v>13.2</v>
      </c>
      <c r="C20" s="17">
        <v>6</v>
      </c>
      <c r="D20" s="15">
        <v>6</v>
      </c>
      <c r="E20" s="16">
        <v>1.9</v>
      </c>
      <c r="F20" s="17">
        <v>6</v>
      </c>
      <c r="G20" s="84"/>
      <c r="H20" s="85"/>
      <c r="I20" s="85"/>
      <c r="J20" s="85"/>
      <c r="K20" s="85"/>
      <c r="L20" s="85"/>
      <c r="M20" s="85"/>
      <c r="N20" s="86"/>
    </row>
    <row r="21" spans="1:14" x14ac:dyDescent="0.25">
      <c r="A21" s="15">
        <v>7</v>
      </c>
      <c r="B21" s="16">
        <v>17.399999999999999</v>
      </c>
      <c r="C21" s="17">
        <v>7</v>
      </c>
      <c r="D21" s="15">
        <v>7</v>
      </c>
      <c r="E21" s="16">
        <v>2.2999999999999998</v>
      </c>
      <c r="F21" s="17">
        <v>7</v>
      </c>
      <c r="G21" s="84"/>
      <c r="H21" s="85"/>
      <c r="I21" s="85"/>
      <c r="J21" s="85"/>
      <c r="K21" s="85"/>
      <c r="L21" s="85"/>
      <c r="M21" s="85"/>
      <c r="N21" s="86"/>
    </row>
    <row r="22" spans="1:14" x14ac:dyDescent="0.25">
      <c r="A22" s="15">
        <v>8</v>
      </c>
      <c r="B22" s="16">
        <v>22.8</v>
      </c>
      <c r="C22" s="17">
        <v>8</v>
      </c>
      <c r="D22" s="15">
        <v>8</v>
      </c>
      <c r="E22" s="16">
        <v>2.9</v>
      </c>
      <c r="F22" s="17">
        <v>8</v>
      </c>
      <c r="G22" s="84"/>
      <c r="H22" s="85"/>
      <c r="I22" s="85"/>
      <c r="J22" s="85"/>
      <c r="K22" s="85"/>
      <c r="L22" s="85"/>
      <c r="M22" s="85"/>
      <c r="N22" s="86"/>
    </row>
    <row r="23" spans="1:14" x14ac:dyDescent="0.25">
      <c r="A23" s="15">
        <v>9</v>
      </c>
      <c r="B23" s="16">
        <v>29.4</v>
      </c>
      <c r="C23" s="17">
        <v>9</v>
      </c>
      <c r="D23" s="15">
        <v>9</v>
      </c>
      <c r="E23" s="16">
        <v>3.5</v>
      </c>
      <c r="F23" s="17">
        <v>9</v>
      </c>
      <c r="G23" s="84"/>
      <c r="H23" s="85"/>
      <c r="I23" s="85"/>
      <c r="J23" s="85"/>
      <c r="K23" s="85"/>
      <c r="L23" s="85"/>
      <c r="M23" s="85"/>
      <c r="N23" s="86"/>
    </row>
    <row r="24" spans="1:14" ht="15.75" thickBot="1" x14ac:dyDescent="0.3">
      <c r="A24" s="15">
        <v>10</v>
      </c>
      <c r="B24" s="16">
        <v>37.200000000000003</v>
      </c>
      <c r="C24" s="17">
        <v>10</v>
      </c>
      <c r="D24" s="15">
        <v>10</v>
      </c>
      <c r="E24" s="16">
        <v>4.2</v>
      </c>
      <c r="F24" s="17">
        <v>10</v>
      </c>
      <c r="G24" s="87"/>
      <c r="H24" s="88"/>
      <c r="I24" s="88"/>
      <c r="J24" s="88"/>
      <c r="K24" s="88"/>
      <c r="L24" s="88"/>
      <c r="M24" s="88"/>
      <c r="N24" s="89"/>
    </row>
    <row r="25" spans="1:14" x14ac:dyDescent="0.25">
      <c r="A25" s="15">
        <v>11</v>
      </c>
      <c r="B25" s="16">
        <v>44.4</v>
      </c>
      <c r="C25" s="17">
        <v>11</v>
      </c>
      <c r="D25" s="15">
        <v>11</v>
      </c>
      <c r="E25" s="16">
        <v>5.2</v>
      </c>
      <c r="F25" s="17">
        <v>11</v>
      </c>
    </row>
    <row r="26" spans="1:14" x14ac:dyDescent="0.25">
      <c r="A26" s="15">
        <v>12</v>
      </c>
      <c r="B26" s="16">
        <v>52.8</v>
      </c>
      <c r="C26" s="17">
        <v>12</v>
      </c>
      <c r="D26" s="15">
        <v>12</v>
      </c>
      <c r="E26" s="16">
        <v>6.3</v>
      </c>
      <c r="F26" s="17">
        <v>12</v>
      </c>
    </row>
    <row r="27" spans="1:14" x14ac:dyDescent="0.25">
      <c r="A27" s="15">
        <v>13</v>
      </c>
      <c r="B27" s="16">
        <v>61.2</v>
      </c>
      <c r="C27" s="17">
        <v>13</v>
      </c>
      <c r="D27" s="15">
        <v>13</v>
      </c>
      <c r="E27" s="16">
        <v>7.5</v>
      </c>
      <c r="F27" s="17">
        <v>13</v>
      </c>
    </row>
    <row r="28" spans="1:14" x14ac:dyDescent="0.25">
      <c r="A28" s="15">
        <v>14</v>
      </c>
      <c r="B28" s="16">
        <v>78</v>
      </c>
      <c r="C28" s="17">
        <v>14</v>
      </c>
      <c r="D28" s="15">
        <v>14</v>
      </c>
      <c r="E28" s="16">
        <v>8.1999999999999993</v>
      </c>
      <c r="F28" s="17">
        <v>14</v>
      </c>
    </row>
    <row r="29" spans="1:14" x14ac:dyDescent="0.25">
      <c r="A29" s="15">
        <v>15</v>
      </c>
      <c r="B29" s="16">
        <v>99</v>
      </c>
      <c r="C29" s="17">
        <v>15</v>
      </c>
      <c r="D29" s="15">
        <v>15</v>
      </c>
      <c r="E29" s="16">
        <v>9</v>
      </c>
      <c r="F29" s="17">
        <v>15</v>
      </c>
    </row>
    <row r="30" spans="1:14" x14ac:dyDescent="0.25">
      <c r="A30" s="15">
        <v>16</v>
      </c>
      <c r="B30" s="16">
        <v>120</v>
      </c>
      <c r="C30" s="17">
        <v>16</v>
      </c>
      <c r="D30" s="15">
        <v>16</v>
      </c>
      <c r="E30" s="16">
        <v>11.5</v>
      </c>
      <c r="F30" s="17">
        <v>16</v>
      </c>
    </row>
    <row r="31" spans="1:14" x14ac:dyDescent="0.25">
      <c r="A31" s="15">
        <v>17</v>
      </c>
      <c r="B31" s="16">
        <v>141</v>
      </c>
      <c r="C31" s="17">
        <v>17</v>
      </c>
      <c r="D31" s="15">
        <v>17</v>
      </c>
      <c r="E31" s="16">
        <v>15</v>
      </c>
      <c r="F31" s="17">
        <v>17</v>
      </c>
    </row>
    <row r="32" spans="1:14" x14ac:dyDescent="0.25">
      <c r="A32" s="15">
        <v>18</v>
      </c>
      <c r="B32" s="16">
        <v>162</v>
      </c>
      <c r="C32" s="17">
        <v>18</v>
      </c>
      <c r="D32" s="15">
        <v>18</v>
      </c>
      <c r="E32" s="16">
        <v>17.5</v>
      </c>
      <c r="F32" s="17">
        <v>18</v>
      </c>
    </row>
    <row r="33" spans="1:6" x14ac:dyDescent="0.25">
      <c r="A33" s="15">
        <v>19</v>
      </c>
      <c r="B33" s="16">
        <v>180</v>
      </c>
      <c r="C33" s="17">
        <v>19</v>
      </c>
      <c r="D33" s="15">
        <v>19</v>
      </c>
      <c r="E33" s="16">
        <v>21</v>
      </c>
      <c r="F33" s="17">
        <v>19</v>
      </c>
    </row>
    <row r="34" spans="1:6" x14ac:dyDescent="0.25">
      <c r="A34" s="15">
        <v>20</v>
      </c>
      <c r="B34" s="16">
        <v>195</v>
      </c>
      <c r="C34" s="17">
        <v>20</v>
      </c>
      <c r="D34" s="15">
        <v>20</v>
      </c>
      <c r="E34" s="16">
        <v>25</v>
      </c>
      <c r="F34" s="17">
        <v>20</v>
      </c>
    </row>
    <row r="35" spans="1:6" x14ac:dyDescent="0.25">
      <c r="A35" s="15">
        <v>21</v>
      </c>
      <c r="B35" s="16">
        <v>207</v>
      </c>
      <c r="C35" s="17">
        <v>21</v>
      </c>
      <c r="D35" s="15">
        <v>21</v>
      </c>
      <c r="E35" s="16">
        <v>29</v>
      </c>
      <c r="F35" s="17">
        <v>21</v>
      </c>
    </row>
    <row r="36" spans="1:6" x14ac:dyDescent="0.25">
      <c r="A36" s="15">
        <v>22</v>
      </c>
      <c r="B36" s="16">
        <v>217</v>
      </c>
      <c r="C36" s="17">
        <v>22</v>
      </c>
      <c r="D36" s="15">
        <v>22</v>
      </c>
      <c r="E36" s="16">
        <v>33.5</v>
      </c>
      <c r="F36" s="17">
        <v>22</v>
      </c>
    </row>
    <row r="37" spans="1:6" x14ac:dyDescent="0.25">
      <c r="A37" s="15">
        <v>23</v>
      </c>
      <c r="B37" s="16">
        <v>227</v>
      </c>
      <c r="C37" s="17">
        <v>23</v>
      </c>
      <c r="D37" s="15">
        <v>23</v>
      </c>
      <c r="E37" s="16">
        <v>38</v>
      </c>
      <c r="F37" s="17">
        <v>23</v>
      </c>
    </row>
    <row r="38" spans="1:6" x14ac:dyDescent="0.25">
      <c r="A38" s="15">
        <v>24</v>
      </c>
      <c r="B38" s="16">
        <v>237</v>
      </c>
      <c r="C38" s="17">
        <v>24</v>
      </c>
      <c r="D38" s="15">
        <v>24</v>
      </c>
      <c r="E38" s="16">
        <v>42</v>
      </c>
      <c r="F38" s="17">
        <v>24</v>
      </c>
    </row>
    <row r="39" spans="1:6" x14ac:dyDescent="0.25">
      <c r="A39" s="15">
        <v>25</v>
      </c>
      <c r="B39" s="16">
        <v>249</v>
      </c>
      <c r="C39" s="17">
        <v>25</v>
      </c>
      <c r="D39" s="15">
        <v>25</v>
      </c>
      <c r="E39" s="16">
        <v>46</v>
      </c>
      <c r="F39" s="17">
        <v>25</v>
      </c>
    </row>
    <row r="40" spans="1:6" x14ac:dyDescent="0.25">
      <c r="A40" s="15">
        <v>26</v>
      </c>
      <c r="B40" s="16">
        <v>258</v>
      </c>
      <c r="C40" s="17">
        <v>26</v>
      </c>
      <c r="D40" s="15">
        <v>26</v>
      </c>
      <c r="E40" s="16">
        <v>49</v>
      </c>
      <c r="F40" s="17">
        <v>26</v>
      </c>
    </row>
    <row r="41" spans="1:6" x14ac:dyDescent="0.25">
      <c r="A41" s="15">
        <v>27</v>
      </c>
      <c r="B41" s="16">
        <v>267</v>
      </c>
      <c r="C41" s="17">
        <v>27</v>
      </c>
      <c r="D41" s="15">
        <v>27</v>
      </c>
      <c r="E41" s="16">
        <v>52</v>
      </c>
      <c r="F41" s="17">
        <v>27</v>
      </c>
    </row>
    <row r="42" spans="1:6" x14ac:dyDescent="0.25">
      <c r="A42" s="15">
        <v>28</v>
      </c>
      <c r="B42" s="16">
        <v>276</v>
      </c>
      <c r="C42" s="17">
        <v>28</v>
      </c>
      <c r="D42" s="15">
        <v>28</v>
      </c>
      <c r="E42" s="16">
        <v>55</v>
      </c>
      <c r="F42" s="17">
        <v>28</v>
      </c>
    </row>
    <row r="43" spans="1:6" x14ac:dyDescent="0.25">
      <c r="A43" s="15">
        <v>29</v>
      </c>
      <c r="B43" s="16">
        <v>285</v>
      </c>
      <c r="C43" s="17">
        <v>29</v>
      </c>
      <c r="D43" s="15">
        <v>29</v>
      </c>
      <c r="E43" s="16">
        <v>58</v>
      </c>
      <c r="F43" s="17">
        <v>29</v>
      </c>
    </row>
    <row r="44" spans="1:6" x14ac:dyDescent="0.25">
      <c r="A44" s="15">
        <v>30</v>
      </c>
      <c r="B44" s="16">
        <v>309</v>
      </c>
      <c r="C44" s="17">
        <v>30</v>
      </c>
      <c r="D44" s="15">
        <v>30</v>
      </c>
      <c r="E44" s="16">
        <v>61</v>
      </c>
      <c r="F44" s="17">
        <v>30</v>
      </c>
    </row>
  </sheetData>
  <sheetProtection selectLockedCells="1"/>
  <mergeCells count="15">
    <mergeCell ref="A1:D1"/>
    <mergeCell ref="A2:C2"/>
    <mergeCell ref="A3:C3"/>
    <mergeCell ref="A4:C4"/>
    <mergeCell ref="A5:C5"/>
    <mergeCell ref="G2:M2"/>
    <mergeCell ref="G3:M3"/>
    <mergeCell ref="A7:D7"/>
    <mergeCell ref="A8:B8"/>
    <mergeCell ref="A9:B9"/>
    <mergeCell ref="G5:N5"/>
    <mergeCell ref="G6:N24"/>
    <mergeCell ref="A13:B13"/>
    <mergeCell ref="D13:E13"/>
    <mergeCell ref="A10:B10"/>
  </mergeCells>
  <conditionalFormatting sqref="D9:D10 C11:C12">
    <cfRule type="cellIs" dxfId="2" priority="2" operator="equal">
      <formula>1</formula>
    </cfRule>
    <cfRule type="cellIs" dxfId="1" priority="3" operator="equal">
      <formula>30</formula>
    </cfRule>
  </conditionalFormatting>
  <conditionalFormatting sqref="D9:D10">
    <cfRule type="cellIs" dxfId="0" priority="1" operator="equal">
      <formula>30</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7932-82B2-449A-A00A-DEBE9F32B2BD}">
  <dimension ref="A1:M43"/>
  <sheetViews>
    <sheetView zoomScaleNormal="100" workbookViewId="0">
      <selection activeCell="N7" sqref="N7"/>
    </sheetView>
  </sheetViews>
  <sheetFormatPr baseColWidth="10" defaultRowHeight="15" x14ac:dyDescent="0.25"/>
  <cols>
    <col min="1" max="2" width="14.42578125" style="1" bestFit="1" customWidth="1"/>
    <col min="3" max="3" width="18.7109375" style="1" bestFit="1" customWidth="1"/>
    <col min="4" max="4" width="12.5703125" style="1" bestFit="1" customWidth="1"/>
    <col min="5" max="5" width="14.42578125" style="1" bestFit="1" customWidth="1"/>
    <col min="6" max="6" width="13" style="1" bestFit="1" customWidth="1"/>
    <col min="7" max="16384" width="11.42578125" style="1"/>
  </cols>
  <sheetData>
    <row r="1" spans="1:13" x14ac:dyDescent="0.25">
      <c r="A1" s="71" t="s">
        <v>1</v>
      </c>
      <c r="B1" s="71"/>
      <c r="C1" s="71"/>
      <c r="D1" s="71"/>
      <c r="F1" s="18" t="s">
        <v>35</v>
      </c>
      <c r="G1"/>
      <c r="H1"/>
      <c r="I1"/>
      <c r="J1"/>
      <c r="K1"/>
      <c r="L1"/>
      <c r="M1"/>
    </row>
    <row r="2" spans="1:13" x14ac:dyDescent="0.25">
      <c r="A2" s="72" t="s">
        <v>0</v>
      </c>
      <c r="B2" s="72"/>
      <c r="C2" s="72"/>
      <c r="D2" s="2">
        <v>4</v>
      </c>
      <c r="F2" s="72" t="s">
        <v>7</v>
      </c>
      <c r="G2" s="72"/>
      <c r="H2" s="72"/>
      <c r="I2" s="72"/>
      <c r="J2" s="72"/>
      <c r="K2" s="72"/>
      <c r="L2" s="72"/>
      <c r="M2" s="19"/>
    </row>
    <row r="3" spans="1:13" x14ac:dyDescent="0.25">
      <c r="A3" s="72" t="s">
        <v>54</v>
      </c>
      <c r="B3" s="72"/>
      <c r="C3" s="72"/>
      <c r="D3" s="2">
        <v>20</v>
      </c>
      <c r="F3" s="72" t="s">
        <v>44</v>
      </c>
      <c r="G3" s="72"/>
      <c r="H3" s="72"/>
      <c r="I3" s="72"/>
      <c r="J3" s="72"/>
      <c r="K3" s="72"/>
      <c r="L3" s="72"/>
      <c r="M3" s="20"/>
    </row>
    <row r="4" spans="1:13" x14ac:dyDescent="0.25">
      <c r="A4" s="72" t="s">
        <v>55</v>
      </c>
      <c r="B4" s="72"/>
      <c r="C4" s="72"/>
      <c r="D4" s="2">
        <v>40</v>
      </c>
      <c r="F4"/>
      <c r="G4"/>
      <c r="H4"/>
      <c r="I4"/>
      <c r="J4"/>
      <c r="K4"/>
      <c r="L4"/>
      <c r="M4"/>
    </row>
    <row r="5" spans="1:13" ht="15.75" thickBot="1" x14ac:dyDescent="0.3">
      <c r="A5" s="75" t="s">
        <v>56</v>
      </c>
      <c r="B5" s="75"/>
      <c r="C5" s="75"/>
      <c r="D5" s="9">
        <f>D2*D3*D4/10</f>
        <v>320</v>
      </c>
      <c r="F5"/>
      <c r="G5"/>
      <c r="H5"/>
      <c r="I5"/>
      <c r="J5"/>
      <c r="K5"/>
      <c r="L5"/>
      <c r="M5"/>
    </row>
    <row r="6" spans="1:13" ht="15.75" thickBot="1" x14ac:dyDescent="0.3">
      <c r="F6" s="76" t="s">
        <v>50</v>
      </c>
      <c r="G6" s="77"/>
      <c r="H6" s="77"/>
      <c r="I6" s="77"/>
      <c r="J6" s="77"/>
      <c r="K6" s="77"/>
      <c r="L6" s="77"/>
      <c r="M6" s="78"/>
    </row>
    <row r="7" spans="1:13" ht="15" customHeight="1" x14ac:dyDescent="0.25">
      <c r="A7" s="71" t="s">
        <v>6</v>
      </c>
      <c r="B7" s="71"/>
      <c r="C7" s="71"/>
      <c r="D7" s="71"/>
      <c r="F7" s="79" t="s">
        <v>67</v>
      </c>
      <c r="G7" s="80"/>
      <c r="H7" s="80"/>
      <c r="I7" s="80"/>
      <c r="J7" s="80"/>
      <c r="K7" s="80"/>
      <c r="L7" s="80"/>
      <c r="M7" s="81"/>
    </row>
    <row r="8" spans="1:13" x14ac:dyDescent="0.25">
      <c r="A8" s="73" t="s">
        <v>48</v>
      </c>
      <c r="B8" s="73"/>
      <c r="C8" s="10" t="s">
        <v>53</v>
      </c>
      <c r="D8" s="10" t="s">
        <v>3</v>
      </c>
      <c r="F8" s="62"/>
      <c r="G8" s="63"/>
      <c r="H8" s="63"/>
      <c r="I8" s="63"/>
      <c r="J8" s="63"/>
      <c r="K8" s="63"/>
      <c r="L8" s="63"/>
      <c r="M8" s="64"/>
    </row>
    <row r="9" spans="1:13" x14ac:dyDescent="0.25">
      <c r="A9" s="68" t="s">
        <v>26</v>
      </c>
      <c r="B9" s="68"/>
      <c r="C9" s="8">
        <f>$D$5</f>
        <v>320</v>
      </c>
      <c r="D9" s="11">
        <f>VLOOKUP(D5,C13:D42,2,TRUE)</f>
        <v>3</v>
      </c>
      <c r="F9" s="62"/>
      <c r="G9" s="63"/>
      <c r="H9" s="63"/>
      <c r="I9" s="63"/>
      <c r="J9" s="63"/>
      <c r="K9" s="63"/>
      <c r="L9" s="63"/>
      <c r="M9" s="64"/>
    </row>
    <row r="10" spans="1:13" x14ac:dyDescent="0.25">
      <c r="F10" s="62"/>
      <c r="G10" s="63"/>
      <c r="H10" s="63"/>
      <c r="I10" s="63"/>
      <c r="J10" s="63"/>
      <c r="K10" s="63"/>
      <c r="L10" s="63"/>
      <c r="M10" s="64"/>
    </row>
    <row r="11" spans="1:13" x14ac:dyDescent="0.25">
      <c r="F11" s="62"/>
      <c r="G11" s="63"/>
      <c r="H11" s="63"/>
      <c r="I11" s="63"/>
      <c r="J11" s="63"/>
      <c r="K11" s="63"/>
      <c r="L11" s="63"/>
      <c r="M11" s="64"/>
    </row>
    <row r="12" spans="1:13" x14ac:dyDescent="0.25">
      <c r="A12"/>
      <c r="B12" s="69" t="s">
        <v>49</v>
      </c>
      <c r="C12" s="70"/>
      <c r="D12"/>
      <c r="F12" s="62"/>
      <c r="G12" s="63"/>
      <c r="H12" s="63"/>
      <c r="I12" s="63"/>
      <c r="J12" s="63"/>
      <c r="K12" s="63"/>
      <c r="L12" s="63"/>
      <c r="M12" s="64"/>
    </row>
    <row r="13" spans="1:13" x14ac:dyDescent="0.25">
      <c r="A13"/>
      <c r="B13" s="13" t="s">
        <v>3</v>
      </c>
      <c r="C13" s="13" t="s">
        <v>53</v>
      </c>
      <c r="D13"/>
      <c r="F13" s="62"/>
      <c r="G13" s="63"/>
      <c r="H13" s="63"/>
      <c r="I13" s="63"/>
      <c r="J13" s="63"/>
      <c r="K13" s="63"/>
      <c r="L13" s="63"/>
      <c r="M13" s="64"/>
    </row>
    <row r="14" spans="1:13" x14ac:dyDescent="0.25">
      <c r="A14"/>
      <c r="B14" s="15">
        <v>1</v>
      </c>
      <c r="C14" s="16">
        <v>106</v>
      </c>
      <c r="D14" s="17">
        <v>1</v>
      </c>
      <c r="F14" s="62"/>
      <c r="G14" s="63"/>
      <c r="H14" s="63"/>
      <c r="I14" s="63"/>
      <c r="J14" s="63"/>
      <c r="K14" s="63"/>
      <c r="L14" s="63"/>
      <c r="M14" s="64"/>
    </row>
    <row r="15" spans="1:13" x14ac:dyDescent="0.25">
      <c r="A15"/>
      <c r="B15" s="15">
        <v>2</v>
      </c>
      <c r="C15" s="16">
        <v>212</v>
      </c>
      <c r="D15" s="17">
        <v>2</v>
      </c>
      <c r="F15" s="62"/>
      <c r="G15" s="63"/>
      <c r="H15" s="63"/>
      <c r="I15" s="63"/>
      <c r="J15" s="63"/>
      <c r="K15" s="63"/>
      <c r="L15" s="63"/>
      <c r="M15" s="64"/>
    </row>
    <row r="16" spans="1:13" x14ac:dyDescent="0.25">
      <c r="A16"/>
      <c r="B16" s="15">
        <v>3</v>
      </c>
      <c r="C16" s="16">
        <v>318</v>
      </c>
      <c r="D16" s="17">
        <v>3</v>
      </c>
      <c r="F16" s="62"/>
      <c r="G16" s="63"/>
      <c r="H16" s="63"/>
      <c r="I16" s="63"/>
      <c r="J16" s="63"/>
      <c r="K16" s="63"/>
      <c r="L16" s="63"/>
      <c r="M16" s="64"/>
    </row>
    <row r="17" spans="1:13" x14ac:dyDescent="0.25">
      <c r="A17"/>
      <c r="B17" s="15">
        <v>4</v>
      </c>
      <c r="C17" s="16">
        <v>424</v>
      </c>
      <c r="D17" s="17">
        <v>4</v>
      </c>
      <c r="F17" s="62"/>
      <c r="G17" s="63"/>
      <c r="H17" s="63"/>
      <c r="I17" s="63"/>
      <c r="J17" s="63"/>
      <c r="K17" s="63"/>
      <c r="L17" s="63"/>
      <c r="M17" s="64"/>
    </row>
    <row r="18" spans="1:13" x14ac:dyDescent="0.25">
      <c r="A18"/>
      <c r="B18" s="15">
        <v>5</v>
      </c>
      <c r="C18" s="16">
        <v>530</v>
      </c>
      <c r="D18" s="17">
        <v>5</v>
      </c>
      <c r="F18" s="62"/>
      <c r="G18" s="63"/>
      <c r="H18" s="63"/>
      <c r="I18" s="63"/>
      <c r="J18" s="63"/>
      <c r="K18" s="63"/>
      <c r="L18" s="63"/>
      <c r="M18" s="64"/>
    </row>
    <row r="19" spans="1:13" x14ac:dyDescent="0.25">
      <c r="A19"/>
      <c r="B19" s="15">
        <v>6</v>
      </c>
      <c r="C19" s="16">
        <v>636</v>
      </c>
      <c r="D19" s="17">
        <v>6</v>
      </c>
      <c r="F19" s="62"/>
      <c r="G19" s="63"/>
      <c r="H19" s="63"/>
      <c r="I19" s="63"/>
      <c r="J19" s="63"/>
      <c r="K19" s="63"/>
      <c r="L19" s="63"/>
      <c r="M19" s="64"/>
    </row>
    <row r="20" spans="1:13" x14ac:dyDescent="0.25">
      <c r="A20"/>
      <c r="B20" s="15">
        <v>7</v>
      </c>
      <c r="C20" s="16">
        <v>742</v>
      </c>
      <c r="D20" s="17">
        <v>7</v>
      </c>
      <c r="F20" s="62"/>
      <c r="G20" s="63"/>
      <c r="H20" s="63"/>
      <c r="I20" s="63"/>
      <c r="J20" s="63"/>
      <c r="K20" s="63"/>
      <c r="L20" s="63"/>
      <c r="M20" s="64"/>
    </row>
    <row r="21" spans="1:13" x14ac:dyDescent="0.25">
      <c r="A21"/>
      <c r="B21" s="15">
        <v>8</v>
      </c>
      <c r="C21" s="16">
        <v>848</v>
      </c>
      <c r="D21" s="17">
        <v>8</v>
      </c>
      <c r="F21" s="62"/>
      <c r="G21" s="63"/>
      <c r="H21" s="63"/>
      <c r="I21" s="63"/>
      <c r="J21" s="63"/>
      <c r="K21" s="63"/>
      <c r="L21" s="63"/>
      <c r="M21" s="64"/>
    </row>
    <row r="22" spans="1:13" x14ac:dyDescent="0.25">
      <c r="A22"/>
      <c r="B22" s="15">
        <v>9</v>
      </c>
      <c r="C22" s="16">
        <v>954</v>
      </c>
      <c r="D22" s="17">
        <v>9</v>
      </c>
      <c r="F22" s="62"/>
      <c r="G22" s="63"/>
      <c r="H22" s="63"/>
      <c r="I22" s="63"/>
      <c r="J22" s="63"/>
      <c r="K22" s="63"/>
      <c r="L22" s="63"/>
      <c r="M22" s="64"/>
    </row>
    <row r="23" spans="1:13" x14ac:dyDescent="0.25">
      <c r="A23"/>
      <c r="B23" s="15">
        <v>10</v>
      </c>
      <c r="C23" s="16">
        <v>1060</v>
      </c>
      <c r="D23" s="17">
        <v>10</v>
      </c>
      <c r="F23" s="62"/>
      <c r="G23" s="63"/>
      <c r="H23" s="63"/>
      <c r="I23" s="63"/>
      <c r="J23" s="63"/>
      <c r="K23" s="63"/>
      <c r="L23" s="63"/>
      <c r="M23" s="64"/>
    </row>
    <row r="24" spans="1:13" x14ac:dyDescent="0.25">
      <c r="A24"/>
      <c r="B24" s="15">
        <v>11</v>
      </c>
      <c r="C24" s="16">
        <v>1166</v>
      </c>
      <c r="D24" s="17">
        <v>11</v>
      </c>
      <c r="F24" s="62"/>
      <c r="G24" s="63"/>
      <c r="H24" s="63"/>
      <c r="I24" s="63"/>
      <c r="J24" s="63"/>
      <c r="K24" s="63"/>
      <c r="L24" s="63"/>
      <c r="M24" s="64"/>
    </row>
    <row r="25" spans="1:13" x14ac:dyDescent="0.25">
      <c r="A25"/>
      <c r="B25" s="15">
        <v>12</v>
      </c>
      <c r="C25" s="16">
        <v>1272</v>
      </c>
      <c r="D25" s="17">
        <v>12</v>
      </c>
      <c r="F25" s="62"/>
      <c r="G25" s="63"/>
      <c r="H25" s="63"/>
      <c r="I25" s="63"/>
      <c r="J25" s="63"/>
      <c r="K25" s="63"/>
      <c r="L25" s="63"/>
      <c r="M25" s="64"/>
    </row>
    <row r="26" spans="1:13" x14ac:dyDescent="0.25">
      <c r="A26"/>
      <c r="B26" s="15">
        <v>13</v>
      </c>
      <c r="C26" s="16">
        <v>1348</v>
      </c>
      <c r="D26" s="17">
        <v>13</v>
      </c>
      <c r="F26" s="62"/>
      <c r="G26" s="63"/>
      <c r="H26" s="63"/>
      <c r="I26" s="63"/>
      <c r="J26" s="63"/>
      <c r="K26" s="63"/>
      <c r="L26" s="63"/>
      <c r="M26" s="64"/>
    </row>
    <row r="27" spans="1:13" ht="15.75" thickBot="1" x14ac:dyDescent="0.3">
      <c r="A27"/>
      <c r="B27" s="15">
        <v>14</v>
      </c>
      <c r="C27" s="16">
        <v>1484</v>
      </c>
      <c r="D27" s="17">
        <v>14</v>
      </c>
      <c r="F27" s="65"/>
      <c r="G27" s="66"/>
      <c r="H27" s="66"/>
      <c r="I27" s="66"/>
      <c r="J27" s="66"/>
      <c r="K27" s="66"/>
      <c r="L27" s="66"/>
      <c r="M27" s="67"/>
    </row>
    <row r="28" spans="1:13" x14ac:dyDescent="0.25">
      <c r="A28"/>
      <c r="B28" s="15">
        <v>15</v>
      </c>
      <c r="C28" s="16">
        <v>1590</v>
      </c>
      <c r="D28" s="17">
        <v>15</v>
      </c>
      <c r="F28" s="4"/>
      <c r="G28" s="4"/>
      <c r="H28" s="4"/>
      <c r="I28" s="4"/>
      <c r="J28" s="4"/>
      <c r="K28" s="4"/>
      <c r="L28" s="4"/>
      <c r="M28" s="4"/>
    </row>
    <row r="29" spans="1:13" x14ac:dyDescent="0.25">
      <c r="A29"/>
      <c r="B29" s="15">
        <v>16</v>
      </c>
      <c r="C29" s="16">
        <v>1696</v>
      </c>
      <c r="D29" s="17">
        <v>16</v>
      </c>
      <c r="F29" s="4"/>
      <c r="G29" s="4"/>
      <c r="H29" s="4"/>
      <c r="I29" s="4"/>
      <c r="J29" s="4"/>
      <c r="K29" s="4"/>
      <c r="L29" s="4"/>
      <c r="M29" s="4"/>
    </row>
    <row r="30" spans="1:13" x14ac:dyDescent="0.25">
      <c r="A30"/>
      <c r="B30" s="15">
        <v>17</v>
      </c>
      <c r="C30" s="16">
        <v>1802</v>
      </c>
      <c r="D30" s="17">
        <v>17</v>
      </c>
      <c r="F30" s="4"/>
      <c r="G30" s="4"/>
      <c r="H30" s="4"/>
      <c r="I30" s="4"/>
      <c r="J30" s="4"/>
      <c r="K30" s="4"/>
      <c r="L30" s="4"/>
      <c r="M30" s="4"/>
    </row>
    <row r="31" spans="1:13" x14ac:dyDescent="0.25">
      <c r="A31"/>
      <c r="B31" s="15">
        <v>18</v>
      </c>
      <c r="C31" s="16">
        <v>1908</v>
      </c>
      <c r="D31" s="17">
        <v>18</v>
      </c>
      <c r="F31" s="4"/>
      <c r="G31" s="4"/>
      <c r="H31" s="4"/>
      <c r="I31" s="4"/>
      <c r="J31" s="4"/>
      <c r="K31" s="4"/>
      <c r="L31" s="4"/>
      <c r="M31" s="4"/>
    </row>
    <row r="32" spans="1:13" x14ac:dyDescent="0.25">
      <c r="A32"/>
      <c r="B32" s="15">
        <v>19</v>
      </c>
      <c r="C32" s="16">
        <v>2014</v>
      </c>
      <c r="D32" s="17">
        <v>19</v>
      </c>
      <c r="F32" s="4"/>
      <c r="G32" s="4"/>
      <c r="H32" s="4"/>
      <c r="I32" s="4"/>
      <c r="J32" s="4"/>
      <c r="K32" s="4"/>
      <c r="L32" s="4"/>
      <c r="M32" s="4"/>
    </row>
    <row r="33" spans="1:13" x14ac:dyDescent="0.25">
      <c r="A33"/>
      <c r="B33" s="15">
        <v>20</v>
      </c>
      <c r="C33" s="16">
        <v>2120</v>
      </c>
      <c r="D33" s="17">
        <v>20</v>
      </c>
      <c r="F33" s="4"/>
      <c r="G33" s="4"/>
      <c r="H33" s="4"/>
      <c r="I33" s="4"/>
      <c r="J33" s="4"/>
      <c r="K33" s="4"/>
      <c r="L33" s="4"/>
      <c r="M33" s="4"/>
    </row>
    <row r="34" spans="1:13" x14ac:dyDescent="0.25">
      <c r="A34"/>
      <c r="B34" s="15">
        <v>21</v>
      </c>
      <c r="C34" s="16">
        <v>2226</v>
      </c>
      <c r="D34" s="17">
        <v>21</v>
      </c>
      <c r="F34" s="4"/>
      <c r="G34" s="4"/>
      <c r="H34" s="4"/>
      <c r="I34" s="4"/>
      <c r="J34" s="4"/>
      <c r="K34" s="4"/>
      <c r="L34" s="4"/>
      <c r="M34" s="4"/>
    </row>
    <row r="35" spans="1:13" x14ac:dyDescent="0.25">
      <c r="A35"/>
      <c r="B35" s="15">
        <v>22</v>
      </c>
      <c r="C35" s="16">
        <v>2332</v>
      </c>
      <c r="D35" s="17">
        <v>22</v>
      </c>
    </row>
    <row r="36" spans="1:13" x14ac:dyDescent="0.25">
      <c r="A36"/>
      <c r="B36" s="15">
        <v>23</v>
      </c>
      <c r="C36" s="16">
        <v>2438</v>
      </c>
      <c r="D36" s="17">
        <v>23</v>
      </c>
    </row>
    <row r="37" spans="1:13" x14ac:dyDescent="0.25">
      <c r="A37"/>
      <c r="B37" s="15">
        <v>24</v>
      </c>
      <c r="C37" s="16">
        <v>2544</v>
      </c>
      <c r="D37" s="17">
        <v>24</v>
      </c>
    </row>
    <row r="38" spans="1:13" x14ac:dyDescent="0.25">
      <c r="A38"/>
      <c r="B38" s="15">
        <v>25</v>
      </c>
      <c r="C38" s="16">
        <v>2650</v>
      </c>
      <c r="D38" s="17">
        <v>25</v>
      </c>
    </row>
    <row r="39" spans="1:13" x14ac:dyDescent="0.25">
      <c r="A39"/>
      <c r="B39" s="15">
        <v>26</v>
      </c>
      <c r="C39" s="16">
        <v>2756</v>
      </c>
      <c r="D39" s="17">
        <v>26</v>
      </c>
    </row>
    <row r="40" spans="1:13" x14ac:dyDescent="0.25">
      <c r="A40"/>
      <c r="B40" s="15">
        <v>27</v>
      </c>
      <c r="C40" s="16">
        <v>2862</v>
      </c>
      <c r="D40" s="17">
        <v>27</v>
      </c>
    </row>
    <row r="41" spans="1:13" x14ac:dyDescent="0.25">
      <c r="A41"/>
      <c r="B41" s="15">
        <v>28</v>
      </c>
      <c r="C41" s="16">
        <v>2968</v>
      </c>
      <c r="D41" s="17">
        <v>28</v>
      </c>
    </row>
    <row r="42" spans="1:13" x14ac:dyDescent="0.25">
      <c r="A42"/>
      <c r="B42" s="15">
        <v>29</v>
      </c>
      <c r="C42" s="16">
        <v>3074</v>
      </c>
      <c r="D42" s="17">
        <v>29</v>
      </c>
    </row>
    <row r="43" spans="1:13" x14ac:dyDescent="0.25">
      <c r="A43"/>
      <c r="B43" s="15">
        <v>30</v>
      </c>
      <c r="C43" s="16">
        <v>3180</v>
      </c>
      <c r="D43" s="17">
        <v>30</v>
      </c>
    </row>
  </sheetData>
  <sheetProtection algorithmName="SHA-512" hashValue="32z1xopDnFEWsE9uUINItVGqzUmgtt7LNVMScuw0LddIAAD5WuvcPMBfZBoOl+sz0vHFUbuTmOPcikb43gD3GQ==" saltValue="kHnh1741mpv3QpehCaE7Sg==" spinCount="100000" sheet="1" selectLockedCells="1"/>
  <mergeCells count="13">
    <mergeCell ref="B12:C12"/>
    <mergeCell ref="F2:L2"/>
    <mergeCell ref="F3:L3"/>
    <mergeCell ref="F6:M6"/>
    <mergeCell ref="F7:M27"/>
    <mergeCell ref="A1:D1"/>
    <mergeCell ref="A2:C2"/>
    <mergeCell ref="A3:C3"/>
    <mergeCell ref="A8:B8"/>
    <mergeCell ref="A9:B9"/>
    <mergeCell ref="A7:D7"/>
    <mergeCell ref="A4:C4"/>
    <mergeCell ref="A5:C5"/>
  </mergeCells>
  <conditionalFormatting sqref="D9">
    <cfRule type="cellIs" dxfId="38" priority="1" operator="equal">
      <formula>1</formula>
    </cfRule>
    <cfRule type="cellIs" dxfId="37" priority="2" operator="equal">
      <formula>30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5A7E-71F3-4094-AA21-558D76E6B01A}">
  <dimension ref="A1:N49"/>
  <sheetViews>
    <sheetView zoomScaleNormal="100" workbookViewId="0">
      <selection activeCell="J33" sqref="J33"/>
    </sheetView>
  </sheetViews>
  <sheetFormatPr baseColWidth="10" defaultRowHeight="15" x14ac:dyDescent="0.25"/>
  <cols>
    <col min="1" max="1" width="14.42578125" style="1" customWidth="1"/>
    <col min="2" max="2" width="18.7109375" style="1" bestFit="1" customWidth="1"/>
    <col min="3" max="3" width="17.85546875" style="1" bestFit="1" customWidth="1"/>
    <col min="4" max="4" width="14.42578125" style="1" bestFit="1" customWidth="1"/>
    <col min="5" max="5" width="18.7109375" style="1" bestFit="1" customWidth="1"/>
    <col min="6" max="6" width="13" style="1" bestFit="1" customWidth="1"/>
    <col min="7" max="7" width="11.42578125" style="1"/>
    <col min="8" max="8" width="14.42578125" style="1" bestFit="1" customWidth="1"/>
    <col min="9" max="9" width="13" style="1" bestFit="1" customWidth="1"/>
    <col min="10" max="11" width="11.42578125" style="1"/>
    <col min="12" max="12" width="11.42578125" style="1" customWidth="1"/>
    <col min="13"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24</v>
      </c>
      <c r="G2" s="91" t="s">
        <v>7</v>
      </c>
      <c r="H2" s="92"/>
      <c r="I2" s="92"/>
      <c r="J2" s="92"/>
      <c r="K2" s="92"/>
      <c r="L2" s="92"/>
      <c r="M2" s="93"/>
      <c r="N2" s="19"/>
    </row>
    <row r="3" spans="1:14" x14ac:dyDescent="0.25">
      <c r="A3" s="72" t="s">
        <v>54</v>
      </c>
      <c r="B3" s="72"/>
      <c r="C3" s="72"/>
      <c r="D3" s="2">
        <v>15</v>
      </c>
      <c r="G3" s="91" t="s">
        <v>44</v>
      </c>
      <c r="H3" s="92"/>
      <c r="I3" s="92"/>
      <c r="J3" s="92"/>
      <c r="K3" s="92"/>
      <c r="L3" s="92"/>
      <c r="M3" s="93"/>
      <c r="N3" s="20"/>
    </row>
    <row r="4" spans="1:14" x14ac:dyDescent="0.25">
      <c r="A4" s="72" t="s">
        <v>55</v>
      </c>
      <c r="B4" s="72"/>
      <c r="C4" s="72"/>
      <c r="D4" s="2">
        <v>6</v>
      </c>
      <c r="G4"/>
      <c r="H4"/>
      <c r="I4"/>
      <c r="J4"/>
      <c r="K4"/>
      <c r="L4"/>
      <c r="M4"/>
      <c r="N4"/>
    </row>
    <row r="5" spans="1:14" x14ac:dyDescent="0.25">
      <c r="A5" s="75" t="s">
        <v>32</v>
      </c>
      <c r="B5" s="75"/>
      <c r="C5" s="75"/>
      <c r="D5" s="9">
        <f>D2*D3*D4/10</f>
        <v>216</v>
      </c>
      <c r="G5"/>
      <c r="H5"/>
      <c r="I5"/>
      <c r="J5"/>
      <c r="K5"/>
      <c r="L5"/>
      <c r="M5"/>
      <c r="N5"/>
    </row>
    <row r="6" spans="1:14" ht="15.75" thickBot="1" x14ac:dyDescent="0.3">
      <c r="G6"/>
      <c r="H6"/>
      <c r="I6"/>
      <c r="J6"/>
      <c r="K6"/>
      <c r="L6"/>
      <c r="M6"/>
      <c r="N6"/>
    </row>
    <row r="7" spans="1:14" ht="15.75" thickBot="1" x14ac:dyDescent="0.3">
      <c r="A7" s="71" t="s">
        <v>6</v>
      </c>
      <c r="B7" s="71"/>
      <c r="C7" s="71"/>
      <c r="D7" s="71"/>
      <c r="G7" s="76" t="s">
        <v>50</v>
      </c>
      <c r="H7" s="77"/>
      <c r="I7" s="77"/>
      <c r="J7" s="77"/>
      <c r="K7" s="77"/>
      <c r="L7" s="77"/>
      <c r="M7" s="77"/>
      <c r="N7" s="78"/>
    </row>
    <row r="8" spans="1:14" x14ac:dyDescent="0.25">
      <c r="A8" s="90" t="s">
        <v>47</v>
      </c>
      <c r="B8" s="90"/>
      <c r="C8" s="10" t="s">
        <v>53</v>
      </c>
      <c r="D8" s="10" t="s">
        <v>3</v>
      </c>
      <c r="G8" s="79" t="s">
        <v>67</v>
      </c>
      <c r="H8" s="82"/>
      <c r="I8" s="82"/>
      <c r="J8" s="82"/>
      <c r="K8" s="82"/>
      <c r="L8" s="82"/>
      <c r="M8" s="82"/>
      <c r="N8" s="83"/>
    </row>
    <row r="9" spans="1:14" x14ac:dyDescent="0.25">
      <c r="A9" s="68" t="s">
        <v>25</v>
      </c>
      <c r="B9" s="68"/>
      <c r="C9" s="8">
        <f>$D$5</f>
        <v>216</v>
      </c>
      <c r="D9" s="11">
        <f>VLOOKUP(D5,B15:C49,2,TRUE)</f>
        <v>18</v>
      </c>
      <c r="G9" s="84"/>
      <c r="H9" s="85"/>
      <c r="I9" s="85"/>
      <c r="J9" s="85"/>
      <c r="K9" s="85"/>
      <c r="L9" s="85"/>
      <c r="M9" s="85"/>
      <c r="N9" s="86"/>
    </row>
    <row r="10" spans="1:14" x14ac:dyDescent="0.25">
      <c r="A10" s="68" t="s">
        <v>24</v>
      </c>
      <c r="B10" s="68"/>
      <c r="C10" s="8">
        <f>$D$5</f>
        <v>216</v>
      </c>
      <c r="D10" s="11">
        <f>VLOOKUP(D5,E15:F44,2,TRUE)</f>
        <v>30</v>
      </c>
      <c r="G10" s="84"/>
      <c r="H10" s="85"/>
      <c r="I10" s="85"/>
      <c r="J10" s="85"/>
      <c r="K10" s="85"/>
      <c r="L10" s="85"/>
      <c r="M10" s="85"/>
      <c r="N10" s="86"/>
    </row>
    <row r="11" spans="1:14" x14ac:dyDescent="0.25">
      <c r="A11" s="21"/>
      <c r="B11" s="21"/>
      <c r="G11" s="84"/>
      <c r="H11" s="85"/>
      <c r="I11" s="85"/>
      <c r="J11" s="85"/>
      <c r="K11" s="85"/>
      <c r="L11" s="85"/>
      <c r="M11" s="85"/>
      <c r="N11" s="86"/>
    </row>
    <row r="12" spans="1:14" x14ac:dyDescent="0.25">
      <c r="A12" s="6"/>
      <c r="B12" s="6"/>
      <c r="G12" s="84"/>
      <c r="H12" s="85"/>
      <c r="I12" s="85"/>
      <c r="J12" s="85"/>
      <c r="K12" s="85"/>
      <c r="L12" s="85"/>
      <c r="M12" s="85"/>
      <c r="N12" s="86"/>
    </row>
    <row r="13" spans="1:14" x14ac:dyDescent="0.25">
      <c r="A13" s="71" t="s">
        <v>25</v>
      </c>
      <c r="B13" s="71"/>
      <c r="C13"/>
      <c r="D13" s="71" t="s">
        <v>24</v>
      </c>
      <c r="E13" s="71"/>
      <c r="F13"/>
      <c r="G13" s="84"/>
      <c r="H13" s="85"/>
      <c r="I13" s="85"/>
      <c r="J13" s="85"/>
      <c r="K13" s="85"/>
      <c r="L13" s="85"/>
      <c r="M13" s="85"/>
      <c r="N13" s="86"/>
    </row>
    <row r="14" spans="1:14" x14ac:dyDescent="0.25">
      <c r="A14" s="12" t="s">
        <v>3</v>
      </c>
      <c r="B14" s="13" t="s">
        <v>53</v>
      </c>
      <c r="C14"/>
      <c r="D14" s="13" t="s">
        <v>3</v>
      </c>
      <c r="E14" s="13" t="s">
        <v>53</v>
      </c>
      <c r="F14"/>
      <c r="G14" s="84"/>
      <c r="H14" s="85"/>
      <c r="I14" s="85"/>
      <c r="J14" s="85"/>
      <c r="K14" s="85"/>
      <c r="L14" s="85"/>
      <c r="M14" s="85"/>
      <c r="N14" s="86"/>
    </row>
    <row r="15" spans="1:14" x14ac:dyDescent="0.25">
      <c r="A15" s="22">
        <v>1</v>
      </c>
      <c r="B15" s="16">
        <v>0.5</v>
      </c>
      <c r="C15" s="17">
        <v>1</v>
      </c>
      <c r="D15" s="15">
        <v>1</v>
      </c>
      <c r="E15" s="16">
        <v>0.7</v>
      </c>
      <c r="F15" s="17">
        <v>1</v>
      </c>
      <c r="G15" s="84"/>
      <c r="H15" s="85"/>
      <c r="I15" s="85"/>
      <c r="J15" s="85"/>
      <c r="K15" s="85"/>
      <c r="L15" s="85"/>
      <c r="M15" s="85"/>
      <c r="N15" s="86"/>
    </row>
    <row r="16" spans="1:14" x14ac:dyDescent="0.25">
      <c r="A16" s="22">
        <v>2</v>
      </c>
      <c r="B16" s="16">
        <v>1.5</v>
      </c>
      <c r="C16" s="17">
        <v>2</v>
      </c>
      <c r="D16" s="15">
        <v>2</v>
      </c>
      <c r="E16" s="16">
        <v>0.9</v>
      </c>
      <c r="F16" s="17">
        <v>2</v>
      </c>
      <c r="G16" s="84"/>
      <c r="H16" s="85"/>
      <c r="I16" s="85"/>
      <c r="J16" s="85"/>
      <c r="K16" s="85"/>
      <c r="L16" s="85"/>
      <c r="M16" s="85"/>
      <c r="N16" s="86"/>
    </row>
    <row r="17" spans="1:14" x14ac:dyDescent="0.25">
      <c r="A17" s="22">
        <v>3</v>
      </c>
      <c r="B17" s="16">
        <v>2.5</v>
      </c>
      <c r="C17" s="17">
        <v>3</v>
      </c>
      <c r="D17" s="15">
        <v>3</v>
      </c>
      <c r="E17" s="16">
        <v>1.2</v>
      </c>
      <c r="F17" s="17">
        <v>3</v>
      </c>
      <c r="G17" s="84"/>
      <c r="H17" s="85"/>
      <c r="I17" s="85"/>
      <c r="J17" s="85"/>
      <c r="K17" s="85"/>
      <c r="L17" s="85"/>
      <c r="M17" s="85"/>
      <c r="N17" s="86"/>
    </row>
    <row r="18" spans="1:14" x14ac:dyDescent="0.25">
      <c r="A18" s="22">
        <v>4</v>
      </c>
      <c r="B18" s="16">
        <v>6</v>
      </c>
      <c r="C18" s="17">
        <v>4</v>
      </c>
      <c r="D18" s="15">
        <v>4</v>
      </c>
      <c r="E18" s="16">
        <v>1.4</v>
      </c>
      <c r="F18" s="17">
        <v>4</v>
      </c>
      <c r="G18" s="84"/>
      <c r="H18" s="85"/>
      <c r="I18" s="85"/>
      <c r="J18" s="85"/>
      <c r="K18" s="85"/>
      <c r="L18" s="85"/>
      <c r="M18" s="85"/>
      <c r="N18" s="86"/>
    </row>
    <row r="19" spans="1:14" x14ac:dyDescent="0.25">
      <c r="A19" s="22">
        <v>5</v>
      </c>
      <c r="B19" s="16">
        <v>10.4</v>
      </c>
      <c r="C19" s="17">
        <v>5</v>
      </c>
      <c r="D19" s="15">
        <v>5</v>
      </c>
      <c r="E19" s="16">
        <v>1.6</v>
      </c>
      <c r="F19" s="17">
        <v>5</v>
      </c>
      <c r="G19" s="84"/>
      <c r="H19" s="85"/>
      <c r="I19" s="85"/>
      <c r="J19" s="85"/>
      <c r="K19" s="85"/>
      <c r="L19" s="85"/>
      <c r="M19" s="85"/>
      <c r="N19" s="86"/>
    </row>
    <row r="20" spans="1:14" x14ac:dyDescent="0.25">
      <c r="A20" s="22">
        <v>6</v>
      </c>
      <c r="B20" s="16">
        <v>15.2</v>
      </c>
      <c r="C20" s="17">
        <v>6</v>
      </c>
      <c r="D20" s="15">
        <v>6</v>
      </c>
      <c r="E20" s="16">
        <v>1.9</v>
      </c>
      <c r="F20" s="17">
        <v>6</v>
      </c>
      <c r="G20" s="84"/>
      <c r="H20" s="85"/>
      <c r="I20" s="85"/>
      <c r="J20" s="85"/>
      <c r="K20" s="85"/>
      <c r="L20" s="85"/>
      <c r="M20" s="85"/>
      <c r="N20" s="86"/>
    </row>
    <row r="21" spans="1:14" x14ac:dyDescent="0.25">
      <c r="A21" s="22">
        <v>7</v>
      </c>
      <c r="B21" s="16">
        <v>21.5</v>
      </c>
      <c r="C21" s="17">
        <v>7</v>
      </c>
      <c r="D21" s="15">
        <v>7</v>
      </c>
      <c r="E21" s="16">
        <v>2.2999999999999998</v>
      </c>
      <c r="F21" s="17">
        <v>7</v>
      </c>
      <c r="G21" s="84"/>
      <c r="H21" s="85"/>
      <c r="I21" s="85"/>
      <c r="J21" s="85"/>
      <c r="K21" s="85"/>
      <c r="L21" s="85"/>
      <c r="M21" s="85"/>
      <c r="N21" s="86"/>
    </row>
    <row r="22" spans="1:14" x14ac:dyDescent="0.25">
      <c r="A22" s="22">
        <v>8</v>
      </c>
      <c r="B22" s="16">
        <v>26.7</v>
      </c>
      <c r="C22" s="17">
        <v>8</v>
      </c>
      <c r="D22" s="15">
        <v>8</v>
      </c>
      <c r="E22" s="16">
        <v>2.9</v>
      </c>
      <c r="F22" s="17">
        <v>8</v>
      </c>
      <c r="G22" s="84"/>
      <c r="H22" s="85"/>
      <c r="I22" s="85"/>
      <c r="J22" s="85"/>
      <c r="K22" s="85"/>
      <c r="L22" s="85"/>
      <c r="M22" s="85"/>
      <c r="N22" s="86"/>
    </row>
    <row r="23" spans="1:14" x14ac:dyDescent="0.25">
      <c r="A23" s="22">
        <v>9</v>
      </c>
      <c r="B23" s="16">
        <v>35.5</v>
      </c>
      <c r="C23" s="17">
        <v>9</v>
      </c>
      <c r="D23" s="15">
        <v>9</v>
      </c>
      <c r="E23" s="16">
        <v>3.5</v>
      </c>
      <c r="F23" s="17">
        <v>9</v>
      </c>
      <c r="G23" s="84"/>
      <c r="H23" s="85"/>
      <c r="I23" s="85"/>
      <c r="J23" s="85"/>
      <c r="K23" s="85"/>
      <c r="L23" s="85"/>
      <c r="M23" s="85"/>
      <c r="N23" s="86"/>
    </row>
    <row r="24" spans="1:14" x14ac:dyDescent="0.25">
      <c r="A24" s="22">
        <v>10</v>
      </c>
      <c r="B24" s="16">
        <v>43.2</v>
      </c>
      <c r="C24" s="17">
        <v>10</v>
      </c>
      <c r="D24" s="15">
        <v>10</v>
      </c>
      <c r="E24" s="16">
        <v>4.2</v>
      </c>
      <c r="F24" s="17">
        <v>10</v>
      </c>
      <c r="G24" s="84"/>
      <c r="H24" s="85"/>
      <c r="I24" s="85"/>
      <c r="J24" s="85"/>
      <c r="K24" s="85"/>
      <c r="L24" s="85"/>
      <c r="M24" s="85"/>
      <c r="N24" s="86"/>
    </row>
    <row r="25" spans="1:14" x14ac:dyDescent="0.25">
      <c r="A25" s="22">
        <v>11</v>
      </c>
      <c r="B25" s="16">
        <v>54.5</v>
      </c>
      <c r="C25" s="17">
        <v>11</v>
      </c>
      <c r="D25" s="15">
        <v>11</v>
      </c>
      <c r="E25" s="16">
        <v>5.2</v>
      </c>
      <c r="F25" s="17">
        <v>11</v>
      </c>
      <c r="G25" s="84"/>
      <c r="H25" s="85"/>
      <c r="I25" s="85"/>
      <c r="J25" s="85"/>
      <c r="K25" s="85"/>
      <c r="L25" s="85"/>
      <c r="M25" s="85"/>
      <c r="N25" s="86"/>
    </row>
    <row r="26" spans="1:14" x14ac:dyDescent="0.25">
      <c r="A26" s="22">
        <v>12</v>
      </c>
      <c r="B26" s="16">
        <v>67.599999999999994</v>
      </c>
      <c r="C26" s="17">
        <v>12</v>
      </c>
      <c r="D26" s="15">
        <v>12</v>
      </c>
      <c r="E26" s="16">
        <v>6.3</v>
      </c>
      <c r="F26" s="17">
        <v>12</v>
      </c>
      <c r="G26" s="84"/>
      <c r="H26" s="85"/>
      <c r="I26" s="85"/>
      <c r="J26" s="85"/>
      <c r="K26" s="85"/>
      <c r="L26" s="85"/>
      <c r="M26" s="85"/>
      <c r="N26" s="86"/>
    </row>
    <row r="27" spans="1:14" ht="15.75" thickBot="1" x14ac:dyDescent="0.3">
      <c r="A27" s="22">
        <v>13</v>
      </c>
      <c r="B27" s="16">
        <v>81.400000000000006</v>
      </c>
      <c r="C27" s="17">
        <v>13</v>
      </c>
      <c r="D27" s="15">
        <v>13</v>
      </c>
      <c r="E27" s="16">
        <v>7.5</v>
      </c>
      <c r="F27" s="17">
        <v>13</v>
      </c>
      <c r="G27" s="87"/>
      <c r="H27" s="88"/>
      <c r="I27" s="88"/>
      <c r="J27" s="88"/>
      <c r="K27" s="88"/>
      <c r="L27" s="88"/>
      <c r="M27" s="88"/>
      <c r="N27" s="89"/>
    </row>
    <row r="28" spans="1:14" x14ac:dyDescent="0.25">
      <c r="A28" s="22">
        <v>14</v>
      </c>
      <c r="B28" s="16">
        <v>98.8</v>
      </c>
      <c r="C28" s="17">
        <v>14</v>
      </c>
      <c r="D28" s="15">
        <v>14</v>
      </c>
      <c r="E28" s="16">
        <v>8.1999999999999993</v>
      </c>
      <c r="F28" s="17">
        <v>14</v>
      </c>
    </row>
    <row r="29" spans="1:14" x14ac:dyDescent="0.25">
      <c r="A29" s="22">
        <v>15</v>
      </c>
      <c r="B29" s="16">
        <v>120.9</v>
      </c>
      <c r="C29" s="17">
        <v>15</v>
      </c>
      <c r="D29" s="15">
        <v>15</v>
      </c>
      <c r="E29" s="16">
        <v>9</v>
      </c>
      <c r="F29" s="17">
        <v>15</v>
      </c>
    </row>
    <row r="30" spans="1:14" x14ac:dyDescent="0.25">
      <c r="A30" s="22">
        <v>16</v>
      </c>
      <c r="B30" s="16">
        <v>145</v>
      </c>
      <c r="C30" s="17">
        <v>16</v>
      </c>
      <c r="D30" s="15">
        <v>16</v>
      </c>
      <c r="E30" s="16">
        <v>11.5</v>
      </c>
      <c r="F30" s="17">
        <v>16</v>
      </c>
    </row>
    <row r="31" spans="1:14" x14ac:dyDescent="0.25">
      <c r="A31" s="22">
        <v>17</v>
      </c>
      <c r="B31" s="16">
        <v>171</v>
      </c>
      <c r="C31" s="17">
        <v>17</v>
      </c>
      <c r="D31" s="15">
        <v>17</v>
      </c>
      <c r="E31" s="16">
        <v>15</v>
      </c>
      <c r="F31" s="17">
        <v>17</v>
      </c>
    </row>
    <row r="32" spans="1:14" x14ac:dyDescent="0.25">
      <c r="A32" s="22">
        <v>18</v>
      </c>
      <c r="B32" s="16">
        <v>197</v>
      </c>
      <c r="C32" s="17">
        <v>18</v>
      </c>
      <c r="D32" s="15">
        <v>18</v>
      </c>
      <c r="E32" s="16">
        <v>17.5</v>
      </c>
      <c r="F32" s="17">
        <v>18</v>
      </c>
    </row>
    <row r="33" spans="1:6" x14ac:dyDescent="0.25">
      <c r="A33" s="22">
        <v>19</v>
      </c>
      <c r="B33" s="16">
        <v>220</v>
      </c>
      <c r="C33" s="17">
        <v>19</v>
      </c>
      <c r="D33" s="15">
        <v>19</v>
      </c>
      <c r="E33" s="16">
        <v>21</v>
      </c>
      <c r="F33" s="17">
        <v>19</v>
      </c>
    </row>
    <row r="34" spans="1:6" x14ac:dyDescent="0.25">
      <c r="A34" s="22">
        <v>20</v>
      </c>
      <c r="B34" s="16">
        <v>235</v>
      </c>
      <c r="C34" s="17">
        <v>20</v>
      </c>
      <c r="D34" s="15">
        <v>20</v>
      </c>
      <c r="E34" s="16">
        <v>25</v>
      </c>
      <c r="F34" s="17">
        <v>20</v>
      </c>
    </row>
    <row r="35" spans="1:6" x14ac:dyDescent="0.25">
      <c r="A35" s="22">
        <v>21</v>
      </c>
      <c r="B35" s="16">
        <v>248</v>
      </c>
      <c r="C35" s="17">
        <v>21</v>
      </c>
      <c r="D35" s="15">
        <v>21</v>
      </c>
      <c r="E35" s="16">
        <v>29</v>
      </c>
      <c r="F35" s="17">
        <v>21</v>
      </c>
    </row>
    <row r="36" spans="1:6" x14ac:dyDescent="0.25">
      <c r="A36" s="22">
        <v>22</v>
      </c>
      <c r="B36" s="16">
        <v>258</v>
      </c>
      <c r="C36" s="17">
        <v>22</v>
      </c>
      <c r="D36" s="15">
        <v>22</v>
      </c>
      <c r="E36" s="16">
        <v>33.5</v>
      </c>
      <c r="F36" s="17">
        <v>22</v>
      </c>
    </row>
    <row r="37" spans="1:6" x14ac:dyDescent="0.25">
      <c r="A37" s="22">
        <v>23</v>
      </c>
      <c r="B37" s="16">
        <v>270</v>
      </c>
      <c r="C37" s="17">
        <v>23</v>
      </c>
      <c r="D37" s="15">
        <v>23</v>
      </c>
      <c r="E37" s="16">
        <v>38</v>
      </c>
      <c r="F37" s="17">
        <v>23</v>
      </c>
    </row>
    <row r="38" spans="1:6" x14ac:dyDescent="0.25">
      <c r="A38" s="22">
        <v>24</v>
      </c>
      <c r="B38" s="16">
        <v>279</v>
      </c>
      <c r="C38" s="17">
        <v>24</v>
      </c>
      <c r="D38" s="15">
        <v>24</v>
      </c>
      <c r="E38" s="16">
        <v>42</v>
      </c>
      <c r="F38" s="17">
        <v>24</v>
      </c>
    </row>
    <row r="39" spans="1:6" x14ac:dyDescent="0.25">
      <c r="A39" s="22">
        <v>25</v>
      </c>
      <c r="B39" s="16">
        <v>291</v>
      </c>
      <c r="C39" s="17">
        <v>25</v>
      </c>
      <c r="D39" s="15">
        <v>25</v>
      </c>
      <c r="E39" s="16">
        <v>46</v>
      </c>
      <c r="F39" s="17">
        <v>25</v>
      </c>
    </row>
    <row r="40" spans="1:6" x14ac:dyDescent="0.25">
      <c r="A40" s="22">
        <v>26</v>
      </c>
      <c r="B40" s="16">
        <v>300</v>
      </c>
      <c r="C40" s="17">
        <v>26</v>
      </c>
      <c r="D40" s="15">
        <v>26</v>
      </c>
      <c r="E40" s="16">
        <v>49</v>
      </c>
      <c r="F40" s="17">
        <v>26</v>
      </c>
    </row>
    <row r="41" spans="1:6" x14ac:dyDescent="0.25">
      <c r="A41" s="22">
        <v>27</v>
      </c>
      <c r="B41" s="16">
        <v>309</v>
      </c>
      <c r="C41" s="17">
        <v>27</v>
      </c>
      <c r="D41" s="15">
        <v>27</v>
      </c>
      <c r="E41" s="16">
        <v>52</v>
      </c>
      <c r="F41" s="17">
        <v>27</v>
      </c>
    </row>
    <row r="42" spans="1:6" x14ac:dyDescent="0.25">
      <c r="A42" s="22">
        <v>28</v>
      </c>
      <c r="B42" s="16">
        <v>318</v>
      </c>
      <c r="C42" s="17">
        <v>28</v>
      </c>
      <c r="D42" s="15">
        <v>28</v>
      </c>
      <c r="E42" s="16">
        <v>55</v>
      </c>
      <c r="F42" s="17">
        <v>28</v>
      </c>
    </row>
    <row r="43" spans="1:6" x14ac:dyDescent="0.25">
      <c r="A43" s="22">
        <v>29</v>
      </c>
      <c r="B43" s="16">
        <v>327</v>
      </c>
      <c r="C43" s="17">
        <v>29</v>
      </c>
      <c r="D43" s="15">
        <v>29</v>
      </c>
      <c r="E43" s="16">
        <v>58</v>
      </c>
      <c r="F43" s="17">
        <v>29</v>
      </c>
    </row>
    <row r="44" spans="1:6" x14ac:dyDescent="0.25">
      <c r="A44" s="22">
        <v>30</v>
      </c>
      <c r="B44" s="16">
        <v>351</v>
      </c>
      <c r="C44" s="17">
        <v>30</v>
      </c>
      <c r="D44" s="15">
        <v>30</v>
      </c>
      <c r="E44" s="16">
        <v>61</v>
      </c>
      <c r="F44" s="17">
        <v>30</v>
      </c>
    </row>
    <row r="45" spans="1:6" x14ac:dyDescent="0.25">
      <c r="A45" s="22">
        <v>31</v>
      </c>
      <c r="B45" s="16">
        <v>371</v>
      </c>
      <c r="C45" s="17">
        <v>31</v>
      </c>
      <c r="D45"/>
      <c r="E45"/>
      <c r="F45"/>
    </row>
    <row r="46" spans="1:6" x14ac:dyDescent="0.25">
      <c r="A46" s="22">
        <v>32</v>
      </c>
      <c r="B46" s="16">
        <v>391</v>
      </c>
      <c r="C46" s="17">
        <v>32</v>
      </c>
      <c r="D46"/>
      <c r="E46"/>
      <c r="F46"/>
    </row>
    <row r="47" spans="1:6" x14ac:dyDescent="0.25">
      <c r="A47" s="22">
        <v>33</v>
      </c>
      <c r="B47" s="16">
        <v>410</v>
      </c>
      <c r="C47" s="17">
        <v>33</v>
      </c>
      <c r="D47"/>
      <c r="E47"/>
      <c r="F47"/>
    </row>
    <row r="48" spans="1:6" x14ac:dyDescent="0.25">
      <c r="A48" s="22">
        <v>34</v>
      </c>
      <c r="B48" s="16">
        <v>428</v>
      </c>
      <c r="C48" s="17">
        <v>34</v>
      </c>
      <c r="D48"/>
      <c r="E48"/>
      <c r="F48"/>
    </row>
    <row r="49" spans="1:6" x14ac:dyDescent="0.25">
      <c r="A49" s="22">
        <v>35</v>
      </c>
      <c r="B49" s="16">
        <v>445</v>
      </c>
      <c r="C49" s="17">
        <v>35</v>
      </c>
      <c r="D49"/>
      <c r="E49"/>
      <c r="F49"/>
    </row>
  </sheetData>
  <sheetProtection algorithmName="SHA-512" hashValue="OrH7xeMVkipoUiCitTMKWFkNU5sv/WWt5hO+oMv3DtQHvNcBHT7UX8QwVUuK/2eqVDwUgVDGmeaHNlIWWYfgOg==" saltValue="78sN5c6F2e+lQe+hDrovSw==" spinCount="100000" sheet="1" selectLockedCells="1"/>
  <mergeCells count="15">
    <mergeCell ref="G8:N27"/>
    <mergeCell ref="D13:E13"/>
    <mergeCell ref="A13:B13"/>
    <mergeCell ref="A1:D1"/>
    <mergeCell ref="A2:C2"/>
    <mergeCell ref="A3:C3"/>
    <mergeCell ref="A4:C4"/>
    <mergeCell ref="A5:C5"/>
    <mergeCell ref="A8:B8"/>
    <mergeCell ref="A10:B10"/>
    <mergeCell ref="A9:B9"/>
    <mergeCell ref="A7:D7"/>
    <mergeCell ref="G7:N7"/>
    <mergeCell ref="G2:M2"/>
    <mergeCell ref="G3:M3"/>
  </mergeCells>
  <conditionalFormatting sqref="D9:D11">
    <cfRule type="cellIs" dxfId="36" priority="1" operator="equal">
      <formula>1</formula>
    </cfRule>
    <cfRule type="cellIs" dxfId="35" priority="2" operator="equal">
      <formula>30</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5403-92E5-495A-B192-8A20BD8A82EC}">
  <dimension ref="A1:U60"/>
  <sheetViews>
    <sheetView workbookViewId="0">
      <selection activeCell="F16" sqref="F16"/>
    </sheetView>
  </sheetViews>
  <sheetFormatPr baseColWidth="10" defaultRowHeight="15" x14ac:dyDescent="0.25"/>
  <cols>
    <col min="1" max="1" width="13.28515625" style="1" customWidth="1"/>
    <col min="2" max="2" width="13" style="1" bestFit="1" customWidth="1"/>
    <col min="3" max="3" width="18.7109375" style="1" bestFit="1" customWidth="1"/>
    <col min="4" max="4" width="17.85546875" style="1" bestFit="1" customWidth="1"/>
    <col min="5" max="5" width="13" style="1" bestFit="1" customWidth="1"/>
    <col min="6" max="6" width="18.7109375" style="1" bestFit="1" customWidth="1"/>
    <col min="7" max="7" width="13" style="1" customWidth="1"/>
    <col min="8" max="8" width="13" style="1" bestFit="1" customWidth="1"/>
    <col min="9" max="9" width="18.7109375" style="1" bestFit="1" customWidth="1"/>
    <col min="10" max="10" width="12" style="1" customWidth="1"/>
    <col min="11" max="11" width="13" style="1" bestFit="1" customWidth="1"/>
    <col min="12" max="12" width="18.7109375" style="1" bestFit="1" customWidth="1"/>
    <col min="13" max="13" width="14.7109375" style="1" customWidth="1"/>
    <col min="14" max="14" width="14.42578125" style="1" bestFit="1" customWidth="1"/>
    <col min="15" max="15" width="13" style="1" bestFit="1" customWidth="1"/>
    <col min="16" max="16384" width="11.42578125" style="1"/>
  </cols>
  <sheetData>
    <row r="1" spans="1:21" x14ac:dyDescent="0.25">
      <c r="A1" s="71" t="s">
        <v>1</v>
      </c>
      <c r="B1" s="71"/>
      <c r="C1" s="71"/>
      <c r="D1" s="71"/>
      <c r="G1" s="43" t="s">
        <v>35</v>
      </c>
      <c r="H1" s="44"/>
      <c r="I1"/>
      <c r="J1"/>
      <c r="K1"/>
      <c r="L1"/>
      <c r="M1"/>
      <c r="N1"/>
    </row>
    <row r="2" spans="1:21" x14ac:dyDescent="0.25">
      <c r="A2" s="72" t="s">
        <v>0</v>
      </c>
      <c r="B2" s="72"/>
      <c r="C2" s="72"/>
      <c r="D2" s="2">
        <v>2.25</v>
      </c>
      <c r="G2" s="72" t="s">
        <v>7</v>
      </c>
      <c r="H2" s="72"/>
      <c r="I2" s="72"/>
      <c r="J2" s="72"/>
      <c r="K2" s="72"/>
      <c r="L2" s="72"/>
      <c r="M2" s="72"/>
      <c r="N2" s="19"/>
    </row>
    <row r="3" spans="1:21" x14ac:dyDescent="0.25">
      <c r="A3" s="72" t="s">
        <v>54</v>
      </c>
      <c r="B3" s="72"/>
      <c r="C3" s="72"/>
      <c r="D3" s="2">
        <v>8</v>
      </c>
      <c r="G3" s="72" t="s">
        <v>39</v>
      </c>
      <c r="H3" s="72"/>
      <c r="I3" s="72"/>
      <c r="J3" s="72"/>
      <c r="K3" s="72"/>
      <c r="L3" s="72"/>
      <c r="M3" s="72"/>
      <c r="N3" s="20"/>
    </row>
    <row r="4" spans="1:21" ht="15.75" thickBot="1" x14ac:dyDescent="0.3">
      <c r="A4" s="72" t="s">
        <v>55</v>
      </c>
      <c r="B4" s="72"/>
      <c r="C4" s="72"/>
      <c r="D4" s="2">
        <v>20</v>
      </c>
      <c r="G4"/>
      <c r="H4"/>
      <c r="I4"/>
      <c r="J4"/>
      <c r="K4"/>
      <c r="L4"/>
      <c r="M4"/>
      <c r="N4"/>
    </row>
    <row r="5" spans="1:21" x14ac:dyDescent="0.25">
      <c r="A5" s="75" t="s">
        <v>59</v>
      </c>
      <c r="B5" s="75"/>
      <c r="C5" s="75"/>
      <c r="D5" s="9">
        <f>D2*D3*D4/10</f>
        <v>36</v>
      </c>
      <c r="G5" s="76" t="s">
        <v>50</v>
      </c>
      <c r="H5" s="77"/>
      <c r="I5" s="77"/>
      <c r="J5" s="77"/>
      <c r="K5" s="77"/>
      <c r="L5" s="77"/>
      <c r="M5" s="77"/>
      <c r="N5" s="78"/>
    </row>
    <row r="6" spans="1:21" x14ac:dyDescent="0.25">
      <c r="G6" s="62" t="s">
        <v>65</v>
      </c>
      <c r="H6" s="85"/>
      <c r="I6" s="85"/>
      <c r="J6" s="85"/>
      <c r="K6" s="85"/>
      <c r="L6" s="85"/>
      <c r="M6" s="85"/>
      <c r="N6" s="86"/>
      <c r="O6" s="5"/>
      <c r="P6" s="5"/>
      <c r="Q6" s="5"/>
      <c r="R6" s="5"/>
      <c r="S6" s="5"/>
      <c r="T6" s="5"/>
      <c r="U6" s="5"/>
    </row>
    <row r="7" spans="1:21" x14ac:dyDescent="0.25">
      <c r="A7" s="71" t="s">
        <v>6</v>
      </c>
      <c r="B7" s="71"/>
      <c r="C7" s="71"/>
      <c r="D7" s="71"/>
      <c r="E7" s="71"/>
      <c r="G7" s="84"/>
      <c r="H7" s="85"/>
      <c r="I7" s="85"/>
      <c r="J7" s="85"/>
      <c r="K7" s="85"/>
      <c r="L7" s="85"/>
      <c r="M7" s="85"/>
      <c r="N7" s="86"/>
      <c r="O7" s="4"/>
      <c r="P7" s="4"/>
      <c r="Q7" s="4"/>
      <c r="R7" s="4"/>
      <c r="S7" s="4"/>
      <c r="T7" s="4"/>
      <c r="U7" s="4"/>
    </row>
    <row r="8" spans="1:21" x14ac:dyDescent="0.25">
      <c r="A8" s="73" t="s">
        <v>2</v>
      </c>
      <c r="B8" s="73"/>
      <c r="C8" s="73"/>
      <c r="D8" s="10" t="s">
        <v>53</v>
      </c>
      <c r="E8" s="10" t="s">
        <v>3</v>
      </c>
      <c r="G8" s="84"/>
      <c r="H8" s="85"/>
      <c r="I8" s="85"/>
      <c r="J8" s="85"/>
      <c r="K8" s="85"/>
      <c r="L8" s="85"/>
      <c r="M8" s="85"/>
      <c r="N8" s="86"/>
      <c r="O8" s="4"/>
      <c r="P8" s="4"/>
      <c r="Q8" s="4"/>
      <c r="R8" s="4"/>
      <c r="S8" s="4"/>
      <c r="T8" s="4"/>
      <c r="U8" s="4"/>
    </row>
    <row r="9" spans="1:21" x14ac:dyDescent="0.25">
      <c r="A9" s="102" t="s">
        <v>4</v>
      </c>
      <c r="B9" s="102"/>
      <c r="C9" s="102"/>
      <c r="D9" s="8">
        <f>$D$5</f>
        <v>36</v>
      </c>
      <c r="E9" s="37">
        <f>VLOOKUP(D5,C29:D59,2,TRUE)</f>
        <v>16</v>
      </c>
      <c r="G9" s="84"/>
      <c r="H9" s="85"/>
      <c r="I9" s="85"/>
      <c r="J9" s="85"/>
      <c r="K9" s="85"/>
      <c r="L9" s="85"/>
      <c r="M9" s="85"/>
      <c r="N9" s="86"/>
      <c r="O9" s="4"/>
      <c r="P9" s="4"/>
      <c r="Q9" s="4"/>
      <c r="R9" s="4"/>
      <c r="S9" s="4"/>
      <c r="T9" s="4"/>
      <c r="U9" s="4"/>
    </row>
    <row r="10" spans="1:21" x14ac:dyDescent="0.25">
      <c r="A10" s="103" t="s">
        <v>62</v>
      </c>
      <c r="B10" s="103"/>
      <c r="C10" s="103"/>
      <c r="D10" s="8">
        <f>$D$5</f>
        <v>36</v>
      </c>
      <c r="E10" s="38">
        <f>VLOOKUP(D5,F29:G59,2,TRUE)</f>
        <v>10</v>
      </c>
      <c r="G10" s="84"/>
      <c r="H10" s="85"/>
      <c r="I10" s="85"/>
      <c r="J10" s="85"/>
      <c r="K10" s="85"/>
      <c r="L10" s="85"/>
      <c r="M10" s="85"/>
      <c r="N10" s="86"/>
      <c r="O10" s="4"/>
      <c r="P10" s="4"/>
      <c r="Q10" s="4"/>
      <c r="R10" s="4"/>
      <c r="S10" s="4"/>
      <c r="T10" s="4"/>
      <c r="U10" s="4"/>
    </row>
    <row r="11" spans="1:21" x14ac:dyDescent="0.25">
      <c r="A11" s="104" t="s">
        <v>63</v>
      </c>
      <c r="B11" s="104"/>
      <c r="C11" s="104"/>
      <c r="D11" s="8">
        <f>$D$5</f>
        <v>36</v>
      </c>
      <c r="E11" s="39" t="e">
        <f>VLOOKUP(D5,I29:J59,2,TRUE)</f>
        <v>#N/A</v>
      </c>
      <c r="G11" s="84"/>
      <c r="H11" s="85"/>
      <c r="I11" s="85"/>
      <c r="J11" s="85"/>
      <c r="K11" s="85"/>
      <c r="L11" s="85"/>
      <c r="M11" s="85"/>
      <c r="N11" s="86"/>
      <c r="O11" s="4"/>
      <c r="P11" s="4"/>
      <c r="Q11" s="4"/>
      <c r="R11" s="4"/>
      <c r="S11" s="4"/>
      <c r="T11" s="4"/>
      <c r="U11" s="4"/>
    </row>
    <row r="12" spans="1:21" x14ac:dyDescent="0.25">
      <c r="A12" s="105" t="s">
        <v>64</v>
      </c>
      <c r="B12" s="105"/>
      <c r="C12" s="105"/>
      <c r="D12" s="8">
        <f>$D$5</f>
        <v>36</v>
      </c>
      <c r="E12" s="40" t="e">
        <f>VLOOKUP(D5,L29:M59,2,TRUE)</f>
        <v>#N/A</v>
      </c>
      <c r="G12" s="84"/>
      <c r="H12" s="85"/>
      <c r="I12" s="85"/>
      <c r="J12" s="85"/>
      <c r="K12" s="85"/>
      <c r="L12" s="85"/>
      <c r="M12" s="85"/>
      <c r="N12" s="86"/>
      <c r="O12" s="4"/>
      <c r="P12" s="4"/>
      <c r="Q12" s="4"/>
      <c r="R12" s="4"/>
      <c r="S12" s="4"/>
      <c r="T12" s="4"/>
      <c r="U12" s="4"/>
    </row>
    <row r="13" spans="1:21" x14ac:dyDescent="0.25">
      <c r="A13" s="24"/>
      <c r="B13" s="24"/>
      <c r="C13" s="24"/>
      <c r="E13" s="36"/>
      <c r="G13" s="84"/>
      <c r="H13" s="85"/>
      <c r="I13" s="85"/>
      <c r="J13" s="85"/>
      <c r="K13" s="85"/>
      <c r="L13" s="85"/>
      <c r="M13" s="85"/>
      <c r="N13" s="86"/>
      <c r="O13" s="4"/>
      <c r="P13" s="4"/>
      <c r="Q13" s="4"/>
      <c r="R13" s="4"/>
      <c r="S13" s="4"/>
      <c r="T13" s="4"/>
      <c r="U13" s="4"/>
    </row>
    <row r="14" spans="1:21" x14ac:dyDescent="0.25">
      <c r="A14" s="24"/>
      <c r="B14" s="24"/>
      <c r="C14" s="24"/>
      <c r="E14" s="36"/>
      <c r="G14" s="84"/>
      <c r="H14" s="85"/>
      <c r="I14" s="85"/>
      <c r="J14" s="85"/>
      <c r="K14" s="85"/>
      <c r="L14" s="85"/>
      <c r="M14" s="85"/>
      <c r="N14" s="86"/>
      <c r="O14" s="4"/>
      <c r="P14" s="4"/>
      <c r="Q14" s="4"/>
      <c r="R14" s="4"/>
      <c r="S14" s="4"/>
      <c r="T14" s="4"/>
      <c r="U14" s="4"/>
    </row>
    <row r="15" spans="1:21" x14ac:dyDescent="0.25">
      <c r="A15" s="24"/>
      <c r="B15" s="24"/>
      <c r="C15" s="24"/>
      <c r="E15" s="36"/>
      <c r="G15" s="84"/>
      <c r="H15" s="85"/>
      <c r="I15" s="85"/>
      <c r="J15" s="85"/>
      <c r="K15" s="85"/>
      <c r="L15" s="85"/>
      <c r="M15" s="85"/>
      <c r="N15" s="86"/>
      <c r="O15" s="4"/>
      <c r="P15" s="4"/>
      <c r="Q15" s="4"/>
      <c r="R15" s="4"/>
      <c r="S15" s="4"/>
      <c r="T15" s="4"/>
      <c r="U15" s="4"/>
    </row>
    <row r="16" spans="1:21" x14ac:dyDescent="0.25">
      <c r="A16" s="24"/>
      <c r="B16" s="24"/>
      <c r="C16" s="24"/>
      <c r="E16" s="36"/>
      <c r="G16" s="84"/>
      <c r="H16" s="85"/>
      <c r="I16" s="85"/>
      <c r="J16" s="85"/>
      <c r="K16" s="85"/>
      <c r="L16" s="85"/>
      <c r="M16" s="85"/>
      <c r="N16" s="86"/>
      <c r="O16" s="4"/>
      <c r="P16" s="4"/>
      <c r="Q16" s="4"/>
      <c r="R16" s="4"/>
      <c r="S16" s="4"/>
      <c r="T16" s="4"/>
      <c r="U16" s="4"/>
    </row>
    <row r="17" spans="1:21" x14ac:dyDescent="0.25">
      <c r="A17" s="24"/>
      <c r="B17" s="24"/>
      <c r="C17" s="24"/>
      <c r="E17" s="36"/>
      <c r="G17" s="84"/>
      <c r="H17" s="85"/>
      <c r="I17" s="85"/>
      <c r="J17" s="85"/>
      <c r="K17" s="85"/>
      <c r="L17" s="85"/>
      <c r="M17" s="85"/>
      <c r="N17" s="86"/>
      <c r="O17" s="4"/>
      <c r="P17" s="4"/>
      <c r="Q17" s="4"/>
      <c r="R17" s="4"/>
      <c r="S17" s="4"/>
      <c r="T17" s="4"/>
      <c r="U17" s="4"/>
    </row>
    <row r="18" spans="1:21" x14ac:dyDescent="0.25">
      <c r="G18" s="84"/>
      <c r="H18" s="85"/>
      <c r="I18" s="85"/>
      <c r="J18" s="85"/>
      <c r="K18" s="85"/>
      <c r="L18" s="85"/>
      <c r="M18" s="85"/>
      <c r="N18" s="86"/>
      <c r="O18" s="4"/>
      <c r="P18" s="4"/>
      <c r="Q18" s="4"/>
      <c r="R18" s="4"/>
      <c r="S18" s="4"/>
      <c r="T18" s="4"/>
      <c r="U18" s="4"/>
    </row>
    <row r="19" spans="1:21" x14ac:dyDescent="0.25">
      <c r="G19" s="84"/>
      <c r="H19" s="85"/>
      <c r="I19" s="85"/>
      <c r="J19" s="85"/>
      <c r="K19" s="85"/>
      <c r="L19" s="85"/>
      <c r="M19" s="85"/>
      <c r="N19" s="86"/>
      <c r="O19" s="4"/>
      <c r="P19" s="4"/>
      <c r="Q19" s="4"/>
      <c r="R19" s="4"/>
      <c r="S19" s="4"/>
      <c r="T19" s="4"/>
      <c r="U19" s="4"/>
    </row>
    <row r="20" spans="1:21" x14ac:dyDescent="0.25">
      <c r="G20" s="84"/>
      <c r="H20" s="85"/>
      <c r="I20" s="85"/>
      <c r="J20" s="85"/>
      <c r="K20" s="85"/>
      <c r="L20" s="85"/>
      <c r="M20" s="85"/>
      <c r="N20" s="86"/>
      <c r="O20" s="4"/>
      <c r="P20" s="4"/>
      <c r="Q20" s="4"/>
      <c r="R20" s="4"/>
      <c r="S20" s="4"/>
      <c r="T20" s="4"/>
      <c r="U20" s="4"/>
    </row>
    <row r="21" spans="1:21" x14ac:dyDescent="0.25">
      <c r="G21" s="84"/>
      <c r="H21" s="85"/>
      <c r="I21" s="85"/>
      <c r="J21" s="85"/>
      <c r="K21" s="85"/>
      <c r="L21" s="85"/>
      <c r="M21" s="85"/>
      <c r="N21" s="86"/>
      <c r="O21" s="4"/>
      <c r="P21" s="4"/>
      <c r="Q21" s="4"/>
      <c r="R21" s="4"/>
      <c r="S21" s="4"/>
      <c r="T21" s="4"/>
      <c r="U21" s="4"/>
    </row>
    <row r="22" spans="1:21" x14ac:dyDescent="0.25">
      <c r="G22" s="84"/>
      <c r="H22" s="85"/>
      <c r="I22" s="85"/>
      <c r="J22" s="85"/>
      <c r="K22" s="85"/>
      <c r="L22" s="85"/>
      <c r="M22" s="85"/>
      <c r="N22" s="86"/>
      <c r="O22" s="4"/>
      <c r="P22" s="4"/>
      <c r="Q22" s="4"/>
      <c r="R22" s="4"/>
      <c r="S22" s="4"/>
      <c r="T22" s="4"/>
      <c r="U22" s="4"/>
    </row>
    <row r="23" spans="1:21" x14ac:dyDescent="0.25">
      <c r="G23" s="84"/>
      <c r="H23" s="85"/>
      <c r="I23" s="85"/>
      <c r="J23" s="85"/>
      <c r="K23" s="85"/>
      <c r="L23" s="85"/>
      <c r="M23" s="85"/>
      <c r="N23" s="86"/>
      <c r="O23" s="4"/>
      <c r="P23" s="4"/>
      <c r="Q23" s="4"/>
      <c r="R23" s="4"/>
      <c r="S23" s="4"/>
      <c r="T23" s="4"/>
      <c r="U23" s="4"/>
    </row>
    <row r="24" spans="1:21" x14ac:dyDescent="0.25">
      <c r="G24" s="84"/>
      <c r="H24" s="85"/>
      <c r="I24" s="85"/>
      <c r="J24" s="85"/>
      <c r="K24" s="85"/>
      <c r="L24" s="85"/>
      <c r="M24" s="85"/>
      <c r="N24" s="86"/>
      <c r="O24" s="4"/>
      <c r="P24" s="4"/>
      <c r="Q24" s="4"/>
      <c r="R24" s="4"/>
      <c r="S24" s="4"/>
      <c r="T24" s="4"/>
      <c r="U24" s="4"/>
    </row>
    <row r="25" spans="1:21" x14ac:dyDescent="0.25">
      <c r="G25" s="84"/>
      <c r="H25" s="85"/>
      <c r="I25" s="85"/>
      <c r="J25" s="85"/>
      <c r="K25" s="85"/>
      <c r="L25" s="85"/>
      <c r="M25" s="85"/>
      <c r="N25" s="86"/>
      <c r="O25" s="4"/>
      <c r="P25" s="4"/>
      <c r="Q25" s="4"/>
      <c r="R25" s="4"/>
      <c r="S25" s="4"/>
      <c r="T25" s="4"/>
      <c r="U25" s="4"/>
    </row>
    <row r="26" spans="1:21" ht="15.75" thickBot="1" x14ac:dyDescent="0.3">
      <c r="G26" s="87"/>
      <c r="H26" s="88"/>
      <c r="I26" s="88"/>
      <c r="J26" s="88"/>
      <c r="K26" s="88"/>
      <c r="L26" s="88"/>
      <c r="M26" s="88"/>
      <c r="N26" s="89"/>
      <c r="O26" s="4"/>
      <c r="P26" s="4"/>
      <c r="Q26" s="4"/>
      <c r="R26" s="4"/>
      <c r="S26" s="4"/>
      <c r="T26" s="4"/>
      <c r="U26" s="4"/>
    </row>
    <row r="27" spans="1:21" x14ac:dyDescent="0.25">
      <c r="N27" s="4"/>
      <c r="O27" s="4"/>
      <c r="P27" s="4"/>
      <c r="Q27" s="4"/>
      <c r="R27" s="4"/>
      <c r="S27" s="4"/>
      <c r="T27" s="4"/>
      <c r="U27" s="4"/>
    </row>
    <row r="28" spans="1:21" x14ac:dyDescent="0.25">
      <c r="A28"/>
      <c r="B28" s="94" t="s">
        <v>33</v>
      </c>
      <c r="C28" s="95"/>
      <c r="D28"/>
      <c r="E28" s="96" t="s">
        <v>34</v>
      </c>
      <c r="F28" s="97"/>
      <c r="G28"/>
      <c r="H28" s="98" t="s">
        <v>36</v>
      </c>
      <c r="I28" s="99"/>
      <c r="J28"/>
      <c r="K28" s="100" t="s">
        <v>37</v>
      </c>
      <c r="L28" s="101"/>
      <c r="M28"/>
      <c r="N28" s="4"/>
      <c r="O28" s="4"/>
      <c r="P28" s="4"/>
      <c r="Q28" s="4"/>
      <c r="R28" s="4"/>
      <c r="S28" s="4"/>
      <c r="T28" s="4"/>
      <c r="U28" s="4"/>
    </row>
    <row r="29" spans="1:21" x14ac:dyDescent="0.25">
      <c r="A29"/>
      <c r="B29" s="41" t="s">
        <v>3</v>
      </c>
      <c r="C29" s="41" t="s">
        <v>53</v>
      </c>
      <c r="D29"/>
      <c r="E29" s="32" t="s">
        <v>3</v>
      </c>
      <c r="F29" s="32" t="s">
        <v>53</v>
      </c>
      <c r="G29"/>
      <c r="H29" s="33" t="s">
        <v>3</v>
      </c>
      <c r="I29" s="33" t="s">
        <v>53</v>
      </c>
      <c r="J29"/>
      <c r="K29" s="42" t="s">
        <v>3</v>
      </c>
      <c r="L29" s="42" t="s">
        <v>53</v>
      </c>
      <c r="M29"/>
      <c r="O29" s="4"/>
      <c r="P29" s="4"/>
      <c r="Q29" s="4"/>
      <c r="R29" s="4"/>
      <c r="S29" s="4"/>
      <c r="T29" s="4"/>
      <c r="U29" s="4"/>
    </row>
    <row r="30" spans="1:21" x14ac:dyDescent="0.25">
      <c r="A30"/>
      <c r="B30" s="15">
        <v>1</v>
      </c>
      <c r="C30" s="16">
        <v>5.81</v>
      </c>
      <c r="D30" s="60">
        <v>1</v>
      </c>
      <c r="E30" s="15">
        <v>1</v>
      </c>
      <c r="F30" s="16">
        <v>11.63</v>
      </c>
      <c r="G30" s="17">
        <v>1</v>
      </c>
      <c r="H30" s="15">
        <v>1</v>
      </c>
      <c r="I30" s="16">
        <v>63.75</v>
      </c>
      <c r="J30" s="17">
        <v>1</v>
      </c>
      <c r="K30" s="15">
        <v>1</v>
      </c>
      <c r="L30" s="16">
        <v>94.24</v>
      </c>
      <c r="M30" s="17">
        <v>1</v>
      </c>
      <c r="N30" s="61"/>
      <c r="O30" s="4"/>
      <c r="P30" s="4"/>
      <c r="Q30" s="4"/>
      <c r="R30" s="4"/>
      <c r="S30" s="4"/>
      <c r="T30" s="4"/>
      <c r="U30" s="4"/>
    </row>
    <row r="31" spans="1:21" x14ac:dyDescent="0.25">
      <c r="A31"/>
      <c r="B31" s="15">
        <v>2</v>
      </c>
      <c r="C31" s="16">
        <v>6</v>
      </c>
      <c r="D31" s="60">
        <v>2</v>
      </c>
      <c r="E31" s="15">
        <v>2</v>
      </c>
      <c r="F31" s="16">
        <v>12</v>
      </c>
      <c r="G31" s="17">
        <v>2</v>
      </c>
      <c r="H31" s="15">
        <v>2</v>
      </c>
      <c r="I31" s="16">
        <v>77.63</v>
      </c>
      <c r="J31" s="17">
        <v>2</v>
      </c>
      <c r="K31" s="15">
        <v>2</v>
      </c>
      <c r="L31" s="16">
        <v>114.79</v>
      </c>
      <c r="M31" s="17">
        <v>2</v>
      </c>
      <c r="N31" s="61"/>
      <c r="O31" s="4"/>
      <c r="P31" s="4"/>
      <c r="Q31" s="4"/>
      <c r="R31" s="4"/>
      <c r="S31" s="4"/>
      <c r="T31" s="4"/>
      <c r="U31" s="4"/>
    </row>
    <row r="32" spans="1:21" x14ac:dyDescent="0.25">
      <c r="A32"/>
      <c r="B32" s="15">
        <v>3</v>
      </c>
      <c r="C32" s="16">
        <v>6.38</v>
      </c>
      <c r="D32" s="60">
        <v>3</v>
      </c>
      <c r="E32" s="15">
        <v>3</v>
      </c>
      <c r="F32" s="16">
        <v>12.75</v>
      </c>
      <c r="G32" s="17">
        <v>3</v>
      </c>
      <c r="H32" s="15">
        <v>3</v>
      </c>
      <c r="I32" s="16">
        <v>105.38</v>
      </c>
      <c r="J32" s="17">
        <v>3</v>
      </c>
      <c r="K32" s="15">
        <v>3</v>
      </c>
      <c r="L32" s="16">
        <v>155.85</v>
      </c>
      <c r="M32" s="17">
        <v>3</v>
      </c>
      <c r="N32" s="61"/>
      <c r="O32" s="4"/>
      <c r="P32" s="4"/>
      <c r="Q32" s="4"/>
      <c r="R32" s="4"/>
      <c r="S32" s="4"/>
      <c r="T32" s="4"/>
      <c r="U32" s="4"/>
    </row>
    <row r="33" spans="1:21" x14ac:dyDescent="0.25">
      <c r="A33"/>
      <c r="B33" s="15">
        <v>4</v>
      </c>
      <c r="C33" s="16">
        <v>7.88</v>
      </c>
      <c r="D33" s="60">
        <v>4</v>
      </c>
      <c r="E33" s="15">
        <v>4</v>
      </c>
      <c r="F33" s="16">
        <v>15.75</v>
      </c>
      <c r="G33" s="17">
        <v>4</v>
      </c>
      <c r="H33" s="15">
        <v>4</v>
      </c>
      <c r="I33" s="16">
        <v>119.25</v>
      </c>
      <c r="J33" s="17">
        <v>4</v>
      </c>
      <c r="K33" s="15">
        <v>4</v>
      </c>
      <c r="L33" s="16">
        <v>176.36</v>
      </c>
      <c r="M33" s="17">
        <v>4</v>
      </c>
      <c r="N33" s="61"/>
      <c r="O33" s="4"/>
      <c r="P33" s="4"/>
      <c r="Q33" s="4"/>
      <c r="R33" s="4"/>
      <c r="S33" s="4"/>
      <c r="T33" s="4"/>
      <c r="U33" s="4"/>
    </row>
    <row r="34" spans="1:21" x14ac:dyDescent="0.25">
      <c r="A34"/>
      <c r="B34" s="15">
        <v>5</v>
      </c>
      <c r="C34" s="16">
        <v>9.56</v>
      </c>
      <c r="D34" s="60">
        <v>5</v>
      </c>
      <c r="E34" s="15">
        <v>5</v>
      </c>
      <c r="F34" s="16">
        <v>19.13</v>
      </c>
      <c r="G34" s="17">
        <v>5</v>
      </c>
      <c r="H34" s="15">
        <v>5</v>
      </c>
      <c r="I34" s="16">
        <v>133.13</v>
      </c>
      <c r="J34" s="17">
        <v>5</v>
      </c>
      <c r="K34" s="15">
        <v>5</v>
      </c>
      <c r="L34" s="16">
        <v>196.88</v>
      </c>
      <c r="M34" s="17">
        <v>5</v>
      </c>
      <c r="N34" s="61"/>
      <c r="O34" s="4"/>
      <c r="P34" s="4"/>
      <c r="Q34" s="4"/>
      <c r="R34" s="4"/>
      <c r="S34" s="4"/>
      <c r="T34" s="4"/>
      <c r="U34" s="4"/>
    </row>
    <row r="35" spans="1:21" x14ac:dyDescent="0.25">
      <c r="A35"/>
      <c r="B35" s="15">
        <v>6</v>
      </c>
      <c r="C35" s="16">
        <v>10.130000000000001</v>
      </c>
      <c r="D35" s="60">
        <v>6</v>
      </c>
      <c r="E35" s="15">
        <v>6</v>
      </c>
      <c r="F35" s="16">
        <v>20.63</v>
      </c>
      <c r="G35" s="17">
        <v>6</v>
      </c>
      <c r="H35" s="15">
        <v>6</v>
      </c>
      <c r="I35" s="16">
        <v>147</v>
      </c>
      <c r="J35" s="17">
        <v>6</v>
      </c>
      <c r="K35" s="15">
        <v>6</v>
      </c>
      <c r="L35" s="16">
        <v>219.75</v>
      </c>
      <c r="M35" s="17">
        <v>6</v>
      </c>
      <c r="N35" s="61"/>
      <c r="O35" s="4"/>
      <c r="P35" s="4"/>
      <c r="Q35" s="4"/>
      <c r="R35" s="4"/>
      <c r="S35" s="4"/>
      <c r="T35" s="4"/>
      <c r="U35" s="4"/>
    </row>
    <row r="36" spans="1:21" x14ac:dyDescent="0.25">
      <c r="A36"/>
      <c r="B36" s="15">
        <v>7</v>
      </c>
      <c r="C36" s="16">
        <v>10.88</v>
      </c>
      <c r="D36" s="60">
        <v>7</v>
      </c>
      <c r="E36" s="15">
        <v>7</v>
      </c>
      <c r="F36" s="16">
        <v>21.75</v>
      </c>
      <c r="G36" s="17">
        <v>7</v>
      </c>
      <c r="H36" s="15">
        <v>7</v>
      </c>
      <c r="I36" s="16">
        <v>160.88</v>
      </c>
      <c r="J36" s="17">
        <v>7</v>
      </c>
      <c r="K36" s="15">
        <v>7</v>
      </c>
      <c r="L36" s="16">
        <v>237.94</v>
      </c>
      <c r="M36" s="17">
        <v>7</v>
      </c>
      <c r="N36" s="61"/>
      <c r="O36" s="4"/>
      <c r="P36" s="4"/>
      <c r="Q36" s="4"/>
      <c r="R36" s="4"/>
      <c r="S36" s="4"/>
      <c r="T36" s="4"/>
      <c r="U36" s="4"/>
    </row>
    <row r="37" spans="1:21" x14ac:dyDescent="0.25">
      <c r="A37"/>
      <c r="B37" s="15">
        <v>8</v>
      </c>
      <c r="C37" s="16">
        <v>12.75</v>
      </c>
      <c r="D37" s="60">
        <v>8</v>
      </c>
      <c r="E37" s="15">
        <v>8</v>
      </c>
      <c r="F37" s="16">
        <v>25.5</v>
      </c>
      <c r="G37" s="17">
        <v>8</v>
      </c>
      <c r="H37" s="15">
        <v>8</v>
      </c>
      <c r="I37" s="16">
        <v>174.75</v>
      </c>
      <c r="J37" s="17">
        <v>8</v>
      </c>
      <c r="K37" s="15">
        <v>8</v>
      </c>
      <c r="L37" s="16">
        <v>260.89</v>
      </c>
      <c r="M37" s="17">
        <v>8</v>
      </c>
      <c r="N37" s="61"/>
      <c r="O37" s="4"/>
      <c r="P37" s="4"/>
      <c r="Q37" s="4"/>
      <c r="R37" s="4"/>
      <c r="S37" s="4"/>
      <c r="T37" s="4"/>
      <c r="U37" s="4"/>
    </row>
    <row r="38" spans="1:21" x14ac:dyDescent="0.25">
      <c r="A38"/>
      <c r="B38" s="15">
        <v>9</v>
      </c>
      <c r="C38" s="16">
        <v>15</v>
      </c>
      <c r="D38" s="60">
        <v>9</v>
      </c>
      <c r="E38" s="15">
        <v>9</v>
      </c>
      <c r="F38" s="16">
        <v>30</v>
      </c>
      <c r="G38" s="17">
        <v>9</v>
      </c>
      <c r="H38" s="15">
        <v>9</v>
      </c>
      <c r="I38" s="16">
        <v>188.63</v>
      </c>
      <c r="J38" s="17">
        <v>9</v>
      </c>
      <c r="K38" s="15">
        <v>9</v>
      </c>
      <c r="L38" s="16">
        <v>281.63</v>
      </c>
      <c r="M38" s="17">
        <v>9</v>
      </c>
      <c r="N38" s="61"/>
      <c r="O38" s="4"/>
      <c r="P38" s="4"/>
      <c r="Q38" s="4"/>
      <c r="R38" s="4"/>
      <c r="S38" s="4"/>
      <c r="T38" s="4"/>
      <c r="U38" s="4"/>
    </row>
    <row r="39" spans="1:21" x14ac:dyDescent="0.25">
      <c r="A39"/>
      <c r="B39" s="15">
        <v>10</v>
      </c>
      <c r="C39" s="16">
        <v>18</v>
      </c>
      <c r="D39" s="60">
        <v>10</v>
      </c>
      <c r="E39" s="15">
        <v>10</v>
      </c>
      <c r="F39" s="16">
        <v>36</v>
      </c>
      <c r="G39" s="17">
        <v>10</v>
      </c>
      <c r="H39" s="15">
        <v>10</v>
      </c>
      <c r="I39" s="16">
        <v>202.5</v>
      </c>
      <c r="J39" s="17">
        <v>10</v>
      </c>
      <c r="K39" s="15">
        <v>10</v>
      </c>
      <c r="L39" s="16">
        <v>302.29000000000002</v>
      </c>
      <c r="M39" s="17">
        <v>10</v>
      </c>
      <c r="N39" s="61"/>
    </row>
    <row r="40" spans="1:21" x14ac:dyDescent="0.25">
      <c r="A40"/>
      <c r="B40" s="15">
        <v>11</v>
      </c>
      <c r="C40" s="16">
        <v>21</v>
      </c>
      <c r="D40" s="60">
        <v>11</v>
      </c>
      <c r="E40" s="15">
        <v>11</v>
      </c>
      <c r="F40" s="16">
        <v>42</v>
      </c>
      <c r="G40" s="17">
        <v>11</v>
      </c>
      <c r="H40" s="15">
        <v>11</v>
      </c>
      <c r="I40" s="16">
        <v>216.38</v>
      </c>
      <c r="J40" s="17">
        <v>11</v>
      </c>
      <c r="K40" s="15">
        <v>11</v>
      </c>
      <c r="L40" s="16">
        <v>323.02999999999997</v>
      </c>
      <c r="M40" s="17">
        <v>11</v>
      </c>
      <c r="N40" s="61"/>
      <c r="O40" s="5"/>
      <c r="P40" s="5"/>
      <c r="Q40" s="5"/>
      <c r="R40" s="5"/>
      <c r="S40" s="5"/>
      <c r="T40" s="5"/>
      <c r="U40" s="5"/>
    </row>
    <row r="41" spans="1:21" x14ac:dyDescent="0.25">
      <c r="A41"/>
      <c r="B41" s="15">
        <v>12</v>
      </c>
      <c r="C41" s="16">
        <v>24</v>
      </c>
      <c r="D41" s="60">
        <v>12</v>
      </c>
      <c r="E41" s="15">
        <v>12</v>
      </c>
      <c r="F41" s="16">
        <v>48</v>
      </c>
      <c r="G41" s="17">
        <v>12</v>
      </c>
      <c r="H41" s="15">
        <v>12</v>
      </c>
      <c r="I41" s="16">
        <v>230.25</v>
      </c>
      <c r="J41" s="17">
        <v>12</v>
      </c>
      <c r="K41" s="15">
        <v>12</v>
      </c>
      <c r="L41" s="16">
        <v>343.73</v>
      </c>
      <c r="M41" s="17">
        <v>12</v>
      </c>
      <c r="N41" s="61"/>
      <c r="O41" s="4"/>
      <c r="P41" s="4"/>
      <c r="Q41" s="4"/>
      <c r="R41" s="4"/>
      <c r="S41" s="4"/>
      <c r="T41" s="4"/>
      <c r="U41" s="4"/>
    </row>
    <row r="42" spans="1:21" x14ac:dyDescent="0.25">
      <c r="A42"/>
      <c r="B42" s="15">
        <v>13</v>
      </c>
      <c r="C42" s="16">
        <v>27</v>
      </c>
      <c r="D42" s="60">
        <v>13</v>
      </c>
      <c r="E42" s="15">
        <v>13</v>
      </c>
      <c r="F42" s="16">
        <v>54</v>
      </c>
      <c r="G42" s="17">
        <v>13</v>
      </c>
      <c r="H42" s="15">
        <v>13</v>
      </c>
      <c r="I42" s="16">
        <v>244.13</v>
      </c>
      <c r="J42" s="17">
        <v>13</v>
      </c>
      <c r="K42" s="15">
        <v>13</v>
      </c>
      <c r="L42" s="16">
        <v>364.46</v>
      </c>
      <c r="M42" s="17">
        <v>13</v>
      </c>
      <c r="N42" s="61"/>
      <c r="O42" s="4"/>
      <c r="P42" s="4"/>
      <c r="Q42" s="4"/>
      <c r="R42" s="4"/>
      <c r="S42" s="4"/>
      <c r="T42" s="4"/>
      <c r="U42" s="4"/>
    </row>
    <row r="43" spans="1:21" x14ac:dyDescent="0.25">
      <c r="A43"/>
      <c r="B43" s="15">
        <v>14</v>
      </c>
      <c r="C43" s="16">
        <v>30</v>
      </c>
      <c r="D43" s="60">
        <v>14</v>
      </c>
      <c r="E43" s="15">
        <v>14</v>
      </c>
      <c r="F43" s="16">
        <v>60</v>
      </c>
      <c r="G43" s="17">
        <v>14</v>
      </c>
      <c r="H43" s="15">
        <v>14</v>
      </c>
      <c r="I43" s="16">
        <v>258</v>
      </c>
      <c r="J43" s="17">
        <v>14</v>
      </c>
      <c r="K43" s="15">
        <v>14</v>
      </c>
      <c r="L43" s="16">
        <v>385.16</v>
      </c>
      <c r="M43" s="17">
        <v>14</v>
      </c>
      <c r="N43" s="61"/>
      <c r="O43" s="4"/>
      <c r="P43" s="4"/>
      <c r="Q43" s="4"/>
      <c r="R43" s="4"/>
      <c r="S43" s="4"/>
      <c r="T43" s="4"/>
      <c r="U43" s="4"/>
    </row>
    <row r="44" spans="1:21" x14ac:dyDescent="0.25">
      <c r="A44"/>
      <c r="B44" s="15">
        <v>15</v>
      </c>
      <c r="C44" s="16">
        <v>33</v>
      </c>
      <c r="D44" s="60">
        <v>15</v>
      </c>
      <c r="E44" s="15">
        <v>15</v>
      </c>
      <c r="F44" s="16">
        <v>66</v>
      </c>
      <c r="G44" s="17">
        <v>15</v>
      </c>
      <c r="H44" s="15">
        <v>15</v>
      </c>
      <c r="I44" s="16">
        <v>271.88</v>
      </c>
      <c r="J44" s="17">
        <v>15</v>
      </c>
      <c r="K44" s="15">
        <v>15</v>
      </c>
      <c r="L44" s="16">
        <v>405.86</v>
      </c>
      <c r="M44" s="17">
        <v>15</v>
      </c>
      <c r="N44" s="61"/>
      <c r="O44" s="4"/>
      <c r="P44" s="4"/>
      <c r="Q44" s="4"/>
      <c r="R44" s="4"/>
      <c r="S44" s="4"/>
      <c r="T44" s="4"/>
      <c r="U44" s="4"/>
    </row>
    <row r="45" spans="1:21" x14ac:dyDescent="0.25">
      <c r="A45"/>
      <c r="B45" s="15">
        <v>16</v>
      </c>
      <c r="C45" s="16">
        <v>36</v>
      </c>
      <c r="D45" s="60">
        <v>16</v>
      </c>
      <c r="E45" s="15">
        <v>16</v>
      </c>
      <c r="F45" s="16">
        <v>72</v>
      </c>
      <c r="G45" s="17">
        <v>16</v>
      </c>
      <c r="H45" s="15">
        <v>16</v>
      </c>
      <c r="I45" s="16">
        <v>285.75</v>
      </c>
      <c r="J45" s="17">
        <v>16</v>
      </c>
      <c r="K45" s="15">
        <v>16</v>
      </c>
      <c r="L45" s="16">
        <v>426.6</v>
      </c>
      <c r="M45" s="17">
        <v>16</v>
      </c>
      <c r="N45" s="61"/>
      <c r="O45" s="4"/>
      <c r="P45" s="4"/>
      <c r="Q45" s="4"/>
      <c r="R45" s="4"/>
      <c r="S45" s="4"/>
      <c r="T45" s="4"/>
      <c r="U45" s="4"/>
    </row>
    <row r="46" spans="1:21" x14ac:dyDescent="0.25">
      <c r="A46"/>
      <c r="B46" s="15">
        <v>17</v>
      </c>
      <c r="C46" s="16">
        <v>37.5</v>
      </c>
      <c r="D46" s="60">
        <v>17</v>
      </c>
      <c r="E46" s="15">
        <v>17</v>
      </c>
      <c r="F46" s="16">
        <v>75.75</v>
      </c>
      <c r="G46" s="17">
        <v>17</v>
      </c>
      <c r="H46" s="15">
        <v>17</v>
      </c>
      <c r="I46" s="16">
        <v>292.13</v>
      </c>
      <c r="J46" s="17">
        <v>17</v>
      </c>
      <c r="K46" s="15">
        <v>17</v>
      </c>
      <c r="L46" s="16">
        <v>436.88</v>
      </c>
      <c r="M46" s="17">
        <v>17</v>
      </c>
      <c r="N46" s="61"/>
      <c r="O46" s="4"/>
      <c r="P46" s="4"/>
      <c r="Q46" s="4"/>
      <c r="R46" s="4"/>
      <c r="S46" s="4"/>
      <c r="T46" s="4"/>
      <c r="U46" s="4"/>
    </row>
    <row r="47" spans="1:21" x14ac:dyDescent="0.25">
      <c r="A47"/>
      <c r="B47" s="15">
        <v>18</v>
      </c>
      <c r="C47" s="16">
        <v>39</v>
      </c>
      <c r="D47" s="60">
        <v>18</v>
      </c>
      <c r="E47" s="15">
        <v>18</v>
      </c>
      <c r="F47" s="16">
        <v>78</v>
      </c>
      <c r="G47" s="17">
        <v>18</v>
      </c>
      <c r="H47" s="15">
        <v>18</v>
      </c>
      <c r="I47" s="16">
        <v>299.63</v>
      </c>
      <c r="J47" s="17">
        <v>18</v>
      </c>
      <c r="K47" s="15">
        <v>18</v>
      </c>
      <c r="L47" s="16">
        <v>447.3</v>
      </c>
      <c r="M47" s="17">
        <v>18</v>
      </c>
      <c r="N47" s="61"/>
      <c r="O47" s="4"/>
      <c r="P47" s="4"/>
      <c r="Q47" s="4"/>
      <c r="R47" s="4"/>
      <c r="S47" s="4"/>
      <c r="T47" s="4"/>
      <c r="U47" s="4"/>
    </row>
    <row r="48" spans="1:21" x14ac:dyDescent="0.25">
      <c r="A48"/>
      <c r="B48" s="15">
        <v>19</v>
      </c>
      <c r="C48" s="16">
        <v>42</v>
      </c>
      <c r="D48" s="60">
        <v>19</v>
      </c>
      <c r="E48" s="15">
        <v>19</v>
      </c>
      <c r="F48" s="16">
        <v>84</v>
      </c>
      <c r="G48" s="17">
        <v>19</v>
      </c>
      <c r="H48" s="15">
        <v>19</v>
      </c>
      <c r="I48" s="16">
        <v>312</v>
      </c>
      <c r="J48" s="17">
        <v>19</v>
      </c>
      <c r="K48" s="15">
        <v>19</v>
      </c>
      <c r="L48" s="16">
        <v>465.79</v>
      </c>
      <c r="M48" s="17">
        <v>19</v>
      </c>
      <c r="N48" s="61"/>
      <c r="O48" s="4"/>
      <c r="P48" s="4"/>
      <c r="Q48" s="4"/>
      <c r="R48" s="4"/>
      <c r="S48" s="4"/>
      <c r="T48" s="4"/>
      <c r="U48" s="4"/>
    </row>
    <row r="49" spans="1:21" x14ac:dyDescent="0.25">
      <c r="A49"/>
      <c r="B49" s="15">
        <v>20</v>
      </c>
      <c r="C49" s="16">
        <v>45</v>
      </c>
      <c r="D49" s="60">
        <v>20</v>
      </c>
      <c r="E49" s="15">
        <v>20</v>
      </c>
      <c r="F49" s="16">
        <v>90</v>
      </c>
      <c r="G49" s="17">
        <v>20</v>
      </c>
      <c r="H49" s="15">
        <v>20</v>
      </c>
      <c r="I49" s="16">
        <v>325.88</v>
      </c>
      <c r="J49" s="17">
        <v>20</v>
      </c>
      <c r="K49" s="15">
        <v>20</v>
      </c>
      <c r="L49" s="16">
        <v>486.49</v>
      </c>
      <c r="M49" s="17">
        <v>20</v>
      </c>
      <c r="N49" s="61"/>
      <c r="O49" s="4"/>
      <c r="P49" s="4"/>
      <c r="Q49" s="4"/>
      <c r="R49" s="4"/>
      <c r="S49" s="4"/>
      <c r="T49" s="4"/>
      <c r="U49" s="4"/>
    </row>
    <row r="50" spans="1:21" x14ac:dyDescent="0.25">
      <c r="A50"/>
      <c r="B50" s="15">
        <v>21</v>
      </c>
      <c r="C50" s="16">
        <v>48</v>
      </c>
      <c r="D50" s="60">
        <v>21</v>
      </c>
      <c r="E50" s="15">
        <v>21</v>
      </c>
      <c r="F50" s="16">
        <v>96</v>
      </c>
      <c r="G50" s="17">
        <v>21</v>
      </c>
      <c r="H50" s="15">
        <v>21</v>
      </c>
      <c r="I50" s="16">
        <v>339.75</v>
      </c>
      <c r="J50" s="17">
        <v>21</v>
      </c>
      <c r="K50" s="15">
        <v>21</v>
      </c>
      <c r="L50" s="16">
        <v>507.23</v>
      </c>
      <c r="M50" s="17">
        <v>21</v>
      </c>
      <c r="N50" s="61"/>
      <c r="O50" s="4"/>
      <c r="P50" s="4"/>
      <c r="Q50" s="4"/>
      <c r="R50" s="4"/>
      <c r="S50" s="4"/>
      <c r="T50" s="4"/>
      <c r="U50" s="4"/>
    </row>
    <row r="51" spans="1:21" x14ac:dyDescent="0.25">
      <c r="A51"/>
      <c r="B51" s="15">
        <v>22</v>
      </c>
      <c r="C51" s="16">
        <v>51</v>
      </c>
      <c r="D51" s="60">
        <v>22</v>
      </c>
      <c r="E51" s="15">
        <v>22</v>
      </c>
      <c r="F51" s="16">
        <v>102</v>
      </c>
      <c r="G51" s="17">
        <v>22</v>
      </c>
      <c r="H51" s="15">
        <v>22</v>
      </c>
      <c r="I51" s="16">
        <v>353.63</v>
      </c>
      <c r="J51" s="17">
        <v>22</v>
      </c>
      <c r="K51" s="15">
        <v>22</v>
      </c>
      <c r="L51" s="16">
        <v>527.96</v>
      </c>
      <c r="M51" s="17">
        <v>22</v>
      </c>
      <c r="N51" s="61"/>
      <c r="O51" s="4"/>
      <c r="P51" s="4"/>
      <c r="Q51" s="4"/>
      <c r="R51" s="4"/>
      <c r="S51" s="4"/>
      <c r="T51" s="4"/>
      <c r="U51" s="4"/>
    </row>
    <row r="52" spans="1:21" x14ac:dyDescent="0.25">
      <c r="A52"/>
      <c r="B52" s="15">
        <v>23</v>
      </c>
      <c r="C52" s="16">
        <v>54</v>
      </c>
      <c r="D52" s="60">
        <v>23</v>
      </c>
      <c r="E52" s="15">
        <v>23</v>
      </c>
      <c r="F52" s="16">
        <v>108</v>
      </c>
      <c r="G52" s="17">
        <v>23</v>
      </c>
      <c r="H52" s="15">
        <v>23</v>
      </c>
      <c r="I52" s="16">
        <v>367.5</v>
      </c>
      <c r="J52" s="17">
        <v>23</v>
      </c>
      <c r="K52" s="15">
        <v>23</v>
      </c>
      <c r="L52" s="16">
        <v>548.70000000000005</v>
      </c>
      <c r="M52" s="17">
        <v>23</v>
      </c>
      <c r="N52" s="61"/>
      <c r="O52" s="4"/>
      <c r="P52" s="4"/>
      <c r="Q52" s="4"/>
      <c r="R52" s="4"/>
      <c r="S52" s="4"/>
      <c r="T52" s="4"/>
      <c r="U52" s="4"/>
    </row>
    <row r="53" spans="1:21" x14ac:dyDescent="0.25">
      <c r="A53"/>
      <c r="B53" s="15">
        <v>24</v>
      </c>
      <c r="C53" s="16">
        <v>57</v>
      </c>
      <c r="D53" s="60">
        <v>24</v>
      </c>
      <c r="E53" s="15">
        <v>24</v>
      </c>
      <c r="F53" s="16">
        <v>114</v>
      </c>
      <c r="G53" s="17">
        <v>24</v>
      </c>
      <c r="H53" s="15">
        <v>24</v>
      </c>
      <c r="I53" s="16">
        <v>381.38</v>
      </c>
      <c r="J53" s="17">
        <v>24</v>
      </c>
      <c r="K53" s="15">
        <v>24</v>
      </c>
      <c r="L53" s="16">
        <v>569.44000000000005</v>
      </c>
      <c r="M53" s="17">
        <v>24</v>
      </c>
      <c r="N53" s="61"/>
      <c r="O53" s="4"/>
      <c r="P53" s="4"/>
      <c r="Q53" s="4"/>
      <c r="R53" s="4"/>
      <c r="S53" s="4"/>
      <c r="T53" s="4"/>
      <c r="U53" s="4"/>
    </row>
    <row r="54" spans="1:21" x14ac:dyDescent="0.25">
      <c r="A54"/>
      <c r="B54" s="15">
        <v>25</v>
      </c>
      <c r="C54" s="16">
        <v>60</v>
      </c>
      <c r="D54" s="60">
        <v>25</v>
      </c>
      <c r="E54" s="15">
        <v>25</v>
      </c>
      <c r="F54" s="16">
        <v>120.5</v>
      </c>
      <c r="G54" s="17">
        <v>25</v>
      </c>
      <c r="H54" s="15">
        <v>25</v>
      </c>
      <c r="I54" s="16">
        <v>395.25</v>
      </c>
      <c r="J54" s="17">
        <v>25</v>
      </c>
      <c r="K54" s="15">
        <v>25</v>
      </c>
      <c r="L54" s="16">
        <v>590.14</v>
      </c>
      <c r="M54" s="17">
        <v>25</v>
      </c>
      <c r="N54" s="61"/>
      <c r="O54" s="4"/>
      <c r="P54" s="4"/>
      <c r="Q54" s="4"/>
      <c r="R54" s="4"/>
      <c r="S54" s="4"/>
      <c r="T54" s="4"/>
      <c r="U54" s="4"/>
    </row>
    <row r="55" spans="1:21" x14ac:dyDescent="0.25">
      <c r="A55"/>
      <c r="B55" s="15">
        <v>26</v>
      </c>
      <c r="C55" s="16">
        <v>63</v>
      </c>
      <c r="D55" s="60">
        <v>26</v>
      </c>
      <c r="E55" s="15">
        <v>26</v>
      </c>
      <c r="F55" s="16">
        <v>126</v>
      </c>
      <c r="G55" s="17">
        <v>26</v>
      </c>
      <c r="H55" s="15">
        <v>26</v>
      </c>
      <c r="I55" s="16">
        <v>409.13</v>
      </c>
      <c r="J55" s="17">
        <v>26</v>
      </c>
      <c r="K55" s="15">
        <v>26</v>
      </c>
      <c r="L55" s="16">
        <v>610.88</v>
      </c>
      <c r="M55" s="17">
        <v>26</v>
      </c>
      <c r="N55" s="61"/>
      <c r="O55" s="4"/>
      <c r="P55" s="4"/>
      <c r="Q55" s="4"/>
      <c r="R55" s="4"/>
      <c r="S55" s="4"/>
      <c r="T55" s="4"/>
      <c r="U55" s="4"/>
    </row>
    <row r="56" spans="1:21" x14ac:dyDescent="0.25">
      <c r="A56"/>
      <c r="B56" s="15">
        <v>27</v>
      </c>
      <c r="C56" s="16">
        <v>66</v>
      </c>
      <c r="D56" s="60">
        <v>27</v>
      </c>
      <c r="E56" s="15">
        <v>27</v>
      </c>
      <c r="F56" s="16">
        <v>132</v>
      </c>
      <c r="G56" s="17">
        <v>27</v>
      </c>
      <c r="H56" s="15">
        <v>27</v>
      </c>
      <c r="I56" s="16">
        <v>423</v>
      </c>
      <c r="J56" s="17">
        <v>27</v>
      </c>
      <c r="K56" s="15">
        <v>27</v>
      </c>
      <c r="L56" s="16">
        <v>631.58000000000004</v>
      </c>
      <c r="M56" s="17">
        <v>27</v>
      </c>
      <c r="N56" s="61"/>
      <c r="O56" s="4"/>
      <c r="P56" s="4"/>
      <c r="Q56" s="4"/>
      <c r="R56" s="4"/>
      <c r="S56" s="4"/>
      <c r="T56" s="4"/>
      <c r="U56" s="4"/>
    </row>
    <row r="57" spans="1:21" x14ac:dyDescent="0.25">
      <c r="A57"/>
      <c r="B57" s="15">
        <v>28</v>
      </c>
      <c r="C57" s="16">
        <v>72.25</v>
      </c>
      <c r="D57" s="60">
        <v>28</v>
      </c>
      <c r="E57" s="15">
        <v>28</v>
      </c>
      <c r="F57" s="16">
        <v>142.5</v>
      </c>
      <c r="G57" s="17">
        <v>28</v>
      </c>
      <c r="H57" s="15">
        <v>28</v>
      </c>
      <c r="I57" s="16">
        <v>436.88</v>
      </c>
      <c r="J57" s="17">
        <v>28</v>
      </c>
      <c r="K57" s="15">
        <v>28</v>
      </c>
      <c r="L57" s="16">
        <v>652.30999999999995</v>
      </c>
      <c r="M57" s="17">
        <v>28</v>
      </c>
      <c r="N57" s="61"/>
      <c r="O57" s="4"/>
      <c r="P57" s="4"/>
      <c r="Q57" s="4"/>
      <c r="R57" s="4"/>
      <c r="S57" s="4"/>
      <c r="T57" s="4"/>
      <c r="U57" s="4"/>
    </row>
    <row r="58" spans="1:21" x14ac:dyDescent="0.25">
      <c r="A58"/>
      <c r="B58" s="15">
        <v>29</v>
      </c>
      <c r="C58" s="16">
        <v>78</v>
      </c>
      <c r="D58" s="60">
        <v>29</v>
      </c>
      <c r="E58" s="15">
        <v>29</v>
      </c>
      <c r="F58" s="16">
        <v>156</v>
      </c>
      <c r="G58" s="17">
        <v>29</v>
      </c>
      <c r="H58" s="15">
        <v>29</v>
      </c>
      <c r="I58" s="16">
        <v>450.75</v>
      </c>
      <c r="J58" s="17">
        <v>29</v>
      </c>
      <c r="K58" s="15">
        <v>29</v>
      </c>
      <c r="L58" s="16">
        <v>673.01</v>
      </c>
      <c r="M58" s="17">
        <v>29</v>
      </c>
      <c r="N58" s="61"/>
      <c r="O58" s="4"/>
      <c r="P58" s="4"/>
      <c r="Q58" s="4"/>
      <c r="R58" s="4"/>
      <c r="S58" s="4"/>
      <c r="T58" s="4"/>
      <c r="U58" s="4"/>
    </row>
    <row r="59" spans="1:21" x14ac:dyDescent="0.25">
      <c r="A59"/>
      <c r="B59" s="15">
        <v>30</v>
      </c>
      <c r="C59" s="16">
        <v>84</v>
      </c>
      <c r="D59" s="60">
        <v>30</v>
      </c>
      <c r="E59" s="15">
        <v>30</v>
      </c>
      <c r="F59" s="16">
        <v>168</v>
      </c>
      <c r="G59" s="17">
        <v>30</v>
      </c>
      <c r="H59" s="15">
        <v>30</v>
      </c>
      <c r="I59" s="16">
        <v>464.63</v>
      </c>
      <c r="J59" s="17">
        <v>30</v>
      </c>
      <c r="K59" s="15">
        <v>30</v>
      </c>
      <c r="L59" s="16">
        <v>693.75</v>
      </c>
      <c r="M59" s="17">
        <v>30</v>
      </c>
      <c r="N59" s="61"/>
    </row>
    <row r="60" spans="1:21" x14ac:dyDescent="0.25">
      <c r="N60" s="61"/>
    </row>
  </sheetData>
  <sheetProtection algorithmName="SHA-512" hashValue="UGr/sUGFTMvCK+frmkB561/osTurlFlOmUMRBYozvGrjAX5n4fHwmwyvka+LmC8+dRr80W9tCRKlR7YyHbi5pQ==" saltValue="xxT6pfVE812ueV+CGio2KA==" spinCount="100000" sheet="1" objects="1" scenarios="1"/>
  <protectedRanges>
    <protectedRange algorithmName="SHA-512" hashValue="seYeNtJ8JBFOXpRUGvXCvpSHar0IvMKkFcthHHYkJm3pwSu7hdp9V09rzZXLOLVngNacQ2HwA5Bjjb+7jYsnFA==" saltValue="A5YKMy4nd98u4vxT4XyvgQ==" spinCount="100000" sqref="B28 E28 H28 K28 B30:M59" name="Plage1"/>
  </protectedRanges>
  <mergeCells count="19">
    <mergeCell ref="B28:C28"/>
    <mergeCell ref="E28:F28"/>
    <mergeCell ref="H28:I28"/>
    <mergeCell ref="K28:L28"/>
    <mergeCell ref="A5:C5"/>
    <mergeCell ref="G5:N5"/>
    <mergeCell ref="G6:N26"/>
    <mergeCell ref="A7:E7"/>
    <mergeCell ref="A8:C8"/>
    <mergeCell ref="A9:C9"/>
    <mergeCell ref="A10:C10"/>
    <mergeCell ref="A11:C11"/>
    <mergeCell ref="A12:C12"/>
    <mergeCell ref="A4:C4"/>
    <mergeCell ref="A1:D1"/>
    <mergeCell ref="A2:C2"/>
    <mergeCell ref="G2:M2"/>
    <mergeCell ref="A3:C3"/>
    <mergeCell ref="G3:M3"/>
  </mergeCells>
  <conditionalFormatting sqref="E9:E17">
    <cfRule type="cellIs" dxfId="34" priority="1" operator="equal">
      <formula>#N/A</formula>
    </cfRule>
    <cfRule type="cellIs" dxfId="33" priority="2" operator="equal">
      <formula>1</formula>
    </cfRule>
    <cfRule type="cellIs" dxfId="32" priority="3" operator="equal">
      <formula>30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6875-D803-42D0-968F-17A280B390F5}">
  <dimension ref="A1:R60"/>
  <sheetViews>
    <sheetView zoomScaleNormal="100" workbookViewId="0">
      <selection activeCell="O6" sqref="O6"/>
    </sheetView>
  </sheetViews>
  <sheetFormatPr baseColWidth="10" defaultRowHeight="15" x14ac:dyDescent="0.25"/>
  <cols>
    <col min="1" max="1" width="12.5703125" style="1" customWidth="1"/>
    <col min="2" max="2" width="13" style="1" bestFit="1" customWidth="1"/>
    <col min="3" max="3" width="18.7109375" style="1" bestFit="1" customWidth="1"/>
    <col min="4" max="4" width="17.85546875" style="1" bestFit="1" customWidth="1"/>
    <col min="5" max="5" width="13" style="1" bestFit="1" customWidth="1"/>
    <col min="6" max="6" width="18.7109375" style="1" bestFit="1" customWidth="1"/>
    <col min="7" max="7" width="16.28515625" style="1" customWidth="1"/>
    <col min="8" max="8" width="13" style="1" bestFit="1" customWidth="1"/>
    <col min="9" max="9" width="18.7109375" style="1" bestFit="1" customWidth="1"/>
    <col min="10" max="10" width="13" style="1" bestFit="1" customWidth="1"/>
    <col min="11" max="11" width="11.42578125" style="1"/>
    <col min="12" max="12" width="13.85546875" style="1" bestFit="1" customWidth="1"/>
    <col min="13" max="13" width="13" style="1" bestFit="1" customWidth="1"/>
    <col min="14" max="16384" width="11.42578125" style="1"/>
  </cols>
  <sheetData>
    <row r="1" spans="1:18" x14ac:dyDescent="0.25">
      <c r="A1" s="71" t="s">
        <v>1</v>
      </c>
      <c r="B1" s="71"/>
      <c r="C1" s="71"/>
      <c r="D1" s="71"/>
      <c r="G1" s="18" t="s">
        <v>35</v>
      </c>
      <c r="H1"/>
      <c r="I1"/>
      <c r="J1"/>
      <c r="K1"/>
      <c r="L1"/>
      <c r="M1"/>
      <c r="N1"/>
    </row>
    <row r="2" spans="1:18" x14ac:dyDescent="0.25">
      <c r="A2" s="72" t="s">
        <v>0</v>
      </c>
      <c r="B2" s="72"/>
      <c r="C2" s="72"/>
      <c r="D2" s="2">
        <v>5</v>
      </c>
      <c r="G2" s="91" t="s">
        <v>7</v>
      </c>
      <c r="H2" s="92"/>
      <c r="I2" s="92"/>
      <c r="J2" s="92"/>
      <c r="K2" s="92"/>
      <c r="L2" s="92"/>
      <c r="M2" s="93"/>
      <c r="N2" s="19"/>
    </row>
    <row r="3" spans="1:18" x14ac:dyDescent="0.25">
      <c r="A3" s="72" t="s">
        <v>54</v>
      </c>
      <c r="B3" s="72"/>
      <c r="C3" s="72"/>
      <c r="D3" s="2">
        <v>5</v>
      </c>
      <c r="G3" s="91" t="s">
        <v>39</v>
      </c>
      <c r="H3" s="92"/>
      <c r="I3" s="92"/>
      <c r="J3" s="92"/>
      <c r="K3" s="92"/>
      <c r="L3" s="92"/>
      <c r="M3" s="93"/>
      <c r="N3" s="20"/>
    </row>
    <row r="4" spans="1:18" ht="15.75" thickBot="1" x14ac:dyDescent="0.3">
      <c r="A4" s="91" t="s">
        <v>57</v>
      </c>
      <c r="B4" s="92"/>
      <c r="C4" s="93"/>
      <c r="D4" s="2">
        <v>5</v>
      </c>
      <c r="E4" s="3"/>
      <c r="G4"/>
      <c r="H4"/>
      <c r="I4"/>
      <c r="J4"/>
      <c r="K4"/>
      <c r="L4"/>
      <c r="M4"/>
      <c r="N4"/>
    </row>
    <row r="5" spans="1:18" ht="15.75" thickBot="1" x14ac:dyDescent="0.3">
      <c r="A5" s="106" t="s">
        <v>58</v>
      </c>
      <c r="B5" s="106"/>
      <c r="C5" s="106"/>
      <c r="D5" s="27">
        <f>(D2*D3*D4)/10</f>
        <v>12.5</v>
      </c>
      <c r="G5" s="76" t="s">
        <v>50</v>
      </c>
      <c r="H5" s="77"/>
      <c r="I5" s="77"/>
      <c r="J5" s="77"/>
      <c r="K5" s="77"/>
      <c r="L5" s="77"/>
      <c r="M5" s="77"/>
      <c r="N5" s="78"/>
    </row>
    <row r="6" spans="1:18" x14ac:dyDescent="0.25">
      <c r="G6" s="79" t="s">
        <v>65</v>
      </c>
      <c r="H6" s="82"/>
      <c r="I6" s="82"/>
      <c r="J6" s="82"/>
      <c r="K6" s="82"/>
      <c r="L6" s="82"/>
      <c r="M6" s="82"/>
      <c r="N6" s="83"/>
      <c r="O6" s="5"/>
      <c r="P6" s="23"/>
      <c r="Q6" s="5"/>
      <c r="R6" s="5"/>
    </row>
    <row r="7" spans="1:18" x14ac:dyDescent="0.25">
      <c r="A7" s="71" t="s">
        <v>6</v>
      </c>
      <c r="B7" s="71"/>
      <c r="C7" s="71"/>
      <c r="D7" s="71"/>
      <c r="E7" s="71"/>
      <c r="G7" s="84"/>
      <c r="H7" s="85"/>
      <c r="I7" s="85"/>
      <c r="J7" s="85"/>
      <c r="K7" s="85"/>
      <c r="L7" s="85"/>
      <c r="M7" s="85"/>
      <c r="N7" s="86"/>
      <c r="O7" s="4"/>
      <c r="P7" s="23"/>
      <c r="Q7" s="4"/>
      <c r="R7" s="4"/>
    </row>
    <row r="8" spans="1:18" x14ac:dyDescent="0.25">
      <c r="A8" s="73" t="s">
        <v>2</v>
      </c>
      <c r="B8" s="73"/>
      <c r="C8" s="73"/>
      <c r="D8" s="10" t="s">
        <v>53</v>
      </c>
      <c r="E8" s="10" t="s">
        <v>3</v>
      </c>
      <c r="G8" s="84"/>
      <c r="H8" s="85"/>
      <c r="I8" s="85"/>
      <c r="J8" s="85"/>
      <c r="K8" s="85"/>
      <c r="L8" s="85"/>
      <c r="M8" s="85"/>
      <c r="N8" s="86"/>
      <c r="O8" s="4"/>
      <c r="P8" s="23"/>
      <c r="Q8" s="4"/>
      <c r="R8" s="4"/>
    </row>
    <row r="9" spans="1:18" x14ac:dyDescent="0.25">
      <c r="A9" s="103" t="s">
        <v>5</v>
      </c>
      <c r="B9" s="103"/>
      <c r="C9" s="103"/>
      <c r="D9" s="28">
        <f>$D$5</f>
        <v>12.5</v>
      </c>
      <c r="E9" s="29">
        <f>VLOOKUP(D5,C28:D58,2,TRUE)</f>
        <v>25</v>
      </c>
      <c r="G9" s="84"/>
      <c r="H9" s="85"/>
      <c r="I9" s="85"/>
      <c r="J9" s="85"/>
      <c r="K9" s="85"/>
      <c r="L9" s="85"/>
      <c r="M9" s="85"/>
      <c r="N9" s="86"/>
      <c r="O9" s="4"/>
      <c r="P9" s="23"/>
      <c r="Q9" s="4"/>
      <c r="R9" s="4"/>
    </row>
    <row r="10" spans="1:18" x14ac:dyDescent="0.25">
      <c r="A10" s="104" t="s">
        <v>9</v>
      </c>
      <c r="B10" s="104"/>
      <c r="C10" s="104"/>
      <c r="D10" s="28">
        <f>$D$5</f>
        <v>12.5</v>
      </c>
      <c r="E10" s="30">
        <f>VLOOKUP(D5,F28:G58,2,TRUE)</f>
        <v>4</v>
      </c>
      <c r="G10" s="84"/>
      <c r="H10" s="85"/>
      <c r="I10" s="85"/>
      <c r="J10" s="85"/>
      <c r="K10" s="85"/>
      <c r="L10" s="85"/>
      <c r="M10" s="85"/>
      <c r="N10" s="86"/>
      <c r="O10" s="4"/>
      <c r="P10" s="23"/>
      <c r="Q10" s="4"/>
      <c r="R10" s="4"/>
    </row>
    <row r="11" spans="1:18" x14ac:dyDescent="0.25">
      <c r="A11" s="105" t="s">
        <v>8</v>
      </c>
      <c r="B11" s="105"/>
      <c r="C11" s="105"/>
      <c r="D11" s="28">
        <f>$D$5</f>
        <v>12.5</v>
      </c>
      <c r="E11" s="31">
        <f>VLOOKUP(D5,I28:J58,2,TRUE)</f>
        <v>8</v>
      </c>
      <c r="G11" s="84"/>
      <c r="H11" s="85"/>
      <c r="I11" s="85"/>
      <c r="J11" s="85"/>
      <c r="K11" s="85"/>
      <c r="L11" s="85"/>
      <c r="M11" s="85"/>
      <c r="N11" s="86"/>
      <c r="O11" s="4"/>
      <c r="P11" s="23"/>
      <c r="Q11" s="4"/>
      <c r="R11" s="4"/>
    </row>
    <row r="12" spans="1:18" x14ac:dyDescent="0.25">
      <c r="A12" s="24"/>
      <c r="B12" s="24"/>
      <c r="C12" s="24"/>
      <c r="D12" s="25"/>
      <c r="E12" s="25"/>
      <c r="G12" s="84"/>
      <c r="H12" s="85"/>
      <c r="I12" s="85"/>
      <c r="J12" s="85"/>
      <c r="K12" s="85"/>
      <c r="L12" s="85"/>
      <c r="M12" s="85"/>
      <c r="N12" s="86"/>
      <c r="O12" s="4"/>
      <c r="P12" s="23"/>
      <c r="Q12" s="4"/>
      <c r="R12" s="4"/>
    </row>
    <row r="13" spans="1:18" x14ac:dyDescent="0.25">
      <c r="D13" s="26"/>
      <c r="E13" s="26"/>
      <c r="G13" s="84"/>
      <c r="H13" s="85"/>
      <c r="I13" s="85"/>
      <c r="J13" s="85"/>
      <c r="K13" s="85"/>
      <c r="L13" s="85"/>
      <c r="M13" s="85"/>
      <c r="N13" s="86"/>
      <c r="O13" s="4"/>
      <c r="P13" s="4"/>
      <c r="Q13" s="4"/>
      <c r="R13" s="4"/>
    </row>
    <row r="14" spans="1:18" x14ac:dyDescent="0.25">
      <c r="G14" s="84"/>
      <c r="H14" s="85"/>
      <c r="I14" s="85"/>
      <c r="J14" s="85"/>
      <c r="K14" s="85"/>
      <c r="L14" s="85"/>
      <c r="M14" s="85"/>
      <c r="N14" s="86"/>
      <c r="O14" s="4"/>
      <c r="P14" s="4"/>
      <c r="Q14" s="4"/>
      <c r="R14" s="4"/>
    </row>
    <row r="15" spans="1:18" x14ac:dyDescent="0.25">
      <c r="G15" s="84"/>
      <c r="H15" s="85"/>
      <c r="I15" s="85"/>
      <c r="J15" s="85"/>
      <c r="K15" s="85"/>
      <c r="L15" s="85"/>
      <c r="M15" s="85"/>
      <c r="N15" s="86"/>
      <c r="O15" s="4"/>
      <c r="P15" s="4"/>
      <c r="Q15" s="4"/>
      <c r="R15" s="4"/>
    </row>
    <row r="16" spans="1:18" x14ac:dyDescent="0.25">
      <c r="G16" s="84"/>
      <c r="H16" s="85"/>
      <c r="I16" s="85"/>
      <c r="J16" s="85"/>
      <c r="K16" s="85"/>
      <c r="L16" s="85"/>
      <c r="M16" s="85"/>
      <c r="N16" s="86"/>
      <c r="O16" s="4"/>
      <c r="P16" s="4"/>
      <c r="Q16" s="4"/>
      <c r="R16" s="4"/>
    </row>
    <row r="17" spans="1:18" x14ac:dyDescent="0.25">
      <c r="G17" s="84"/>
      <c r="H17" s="85"/>
      <c r="I17" s="85"/>
      <c r="J17" s="85"/>
      <c r="K17" s="85"/>
      <c r="L17" s="85"/>
      <c r="M17" s="85"/>
      <c r="N17" s="86"/>
      <c r="O17" s="4"/>
      <c r="P17" s="4"/>
      <c r="Q17" s="4"/>
      <c r="R17" s="4"/>
    </row>
    <row r="18" spans="1:18" x14ac:dyDescent="0.25">
      <c r="G18" s="84"/>
      <c r="H18" s="85"/>
      <c r="I18" s="85"/>
      <c r="J18" s="85"/>
      <c r="K18" s="85"/>
      <c r="L18" s="85"/>
      <c r="M18" s="85"/>
      <c r="N18" s="86"/>
      <c r="O18" s="4"/>
      <c r="P18" s="4"/>
      <c r="Q18" s="4"/>
      <c r="R18" s="4"/>
    </row>
    <row r="19" spans="1:18" x14ac:dyDescent="0.25">
      <c r="G19" s="84"/>
      <c r="H19" s="85"/>
      <c r="I19" s="85"/>
      <c r="J19" s="85"/>
      <c r="K19" s="85"/>
      <c r="L19" s="85"/>
      <c r="M19" s="85"/>
      <c r="N19" s="86"/>
      <c r="O19" s="4"/>
      <c r="P19" s="4"/>
      <c r="Q19" s="4"/>
      <c r="R19" s="4"/>
    </row>
    <row r="20" spans="1:18" x14ac:dyDescent="0.25">
      <c r="G20" s="84"/>
      <c r="H20" s="85"/>
      <c r="I20" s="85"/>
      <c r="J20" s="85"/>
      <c r="K20" s="85"/>
      <c r="L20" s="85"/>
      <c r="M20" s="85"/>
      <c r="N20" s="86"/>
      <c r="O20" s="4"/>
      <c r="P20" s="4"/>
      <c r="Q20" s="4"/>
      <c r="R20" s="4"/>
    </row>
    <row r="21" spans="1:18" x14ac:dyDescent="0.25">
      <c r="G21" s="84"/>
      <c r="H21" s="85"/>
      <c r="I21" s="85"/>
      <c r="J21" s="85"/>
      <c r="K21" s="85"/>
      <c r="L21" s="85"/>
      <c r="M21" s="85"/>
      <c r="N21" s="86"/>
      <c r="O21" s="4"/>
      <c r="P21" s="4"/>
      <c r="Q21" s="4"/>
      <c r="R21" s="4"/>
    </row>
    <row r="22" spans="1:18" x14ac:dyDescent="0.25">
      <c r="G22" s="84"/>
      <c r="H22" s="85"/>
      <c r="I22" s="85"/>
      <c r="J22" s="85"/>
      <c r="K22" s="85"/>
      <c r="L22" s="85"/>
      <c r="M22" s="85"/>
      <c r="N22" s="86"/>
      <c r="O22" s="4"/>
      <c r="P22" s="4"/>
      <c r="Q22" s="4"/>
      <c r="R22" s="4"/>
    </row>
    <row r="23" spans="1:18" x14ac:dyDescent="0.25">
      <c r="G23" s="84"/>
      <c r="H23" s="85"/>
      <c r="I23" s="85"/>
      <c r="J23" s="85"/>
      <c r="K23" s="85"/>
      <c r="L23" s="85"/>
      <c r="M23" s="85"/>
      <c r="N23" s="86"/>
      <c r="O23" s="4"/>
      <c r="P23" s="4"/>
      <c r="Q23" s="4"/>
      <c r="R23" s="4"/>
    </row>
    <row r="24" spans="1:18" x14ac:dyDescent="0.25">
      <c r="G24" s="84"/>
      <c r="H24" s="85"/>
      <c r="I24" s="85"/>
      <c r="J24" s="85"/>
      <c r="K24" s="85"/>
      <c r="L24" s="85"/>
      <c r="M24" s="85"/>
      <c r="N24" s="86"/>
      <c r="O24" s="4"/>
      <c r="P24" s="4"/>
      <c r="Q24" s="4"/>
      <c r="R24" s="4"/>
    </row>
    <row r="25" spans="1:18" ht="15.75" thickBot="1" x14ac:dyDescent="0.3">
      <c r="G25" s="87"/>
      <c r="H25" s="88"/>
      <c r="I25" s="88"/>
      <c r="J25" s="88"/>
      <c r="K25" s="88"/>
      <c r="L25" s="88"/>
      <c r="M25" s="88"/>
      <c r="N25" s="89"/>
      <c r="O25" s="4"/>
      <c r="P25" s="4"/>
      <c r="Q25" s="4"/>
      <c r="R25" s="4"/>
    </row>
    <row r="26" spans="1:18" x14ac:dyDescent="0.25">
      <c r="K26" s="4"/>
      <c r="L26" s="4"/>
      <c r="M26" s="4"/>
      <c r="N26" s="4"/>
      <c r="O26" s="4"/>
      <c r="P26" s="4"/>
      <c r="Q26" s="4"/>
      <c r="R26" s="4"/>
    </row>
    <row r="27" spans="1:18" x14ac:dyDescent="0.25">
      <c r="A27"/>
      <c r="B27" s="96" t="s">
        <v>34</v>
      </c>
      <c r="C27" s="97"/>
      <c r="D27"/>
      <c r="E27" s="98" t="s">
        <v>36</v>
      </c>
      <c r="F27" s="99"/>
      <c r="G27"/>
      <c r="H27" s="100" t="s">
        <v>37</v>
      </c>
      <c r="I27" s="101"/>
      <c r="J27"/>
      <c r="K27" s="4"/>
      <c r="L27" s="4"/>
      <c r="M27" s="4"/>
      <c r="N27" s="4"/>
      <c r="O27" s="4"/>
      <c r="P27" s="4"/>
      <c r="Q27" s="4"/>
      <c r="R27" s="4"/>
    </row>
    <row r="28" spans="1:18" x14ac:dyDescent="0.25">
      <c r="A28"/>
      <c r="B28" s="32" t="s">
        <v>3</v>
      </c>
      <c r="C28" s="32" t="s">
        <v>53</v>
      </c>
      <c r="D28"/>
      <c r="E28" s="33" t="s">
        <v>3</v>
      </c>
      <c r="F28" s="33" t="s">
        <v>53</v>
      </c>
      <c r="G28"/>
      <c r="H28" s="34" t="s">
        <v>3</v>
      </c>
      <c r="I28" s="34" t="s">
        <v>53</v>
      </c>
      <c r="J28"/>
      <c r="K28" s="4"/>
      <c r="L28" s="4"/>
      <c r="M28" s="4"/>
      <c r="N28" s="4"/>
      <c r="O28" s="4"/>
      <c r="P28" s="4"/>
      <c r="Q28" s="4"/>
      <c r="R28" s="4"/>
    </row>
    <row r="29" spans="1:18" x14ac:dyDescent="0.25">
      <c r="A29"/>
      <c r="B29" s="15">
        <v>1</v>
      </c>
      <c r="C29" s="16">
        <v>1.1599999999999999</v>
      </c>
      <c r="D29" s="35">
        <v>1</v>
      </c>
      <c r="E29" s="15">
        <v>1</v>
      </c>
      <c r="F29" s="16">
        <v>6.37</v>
      </c>
      <c r="G29" s="35">
        <v>1</v>
      </c>
      <c r="H29" s="15">
        <v>1</v>
      </c>
      <c r="I29" s="16">
        <v>3.4</v>
      </c>
      <c r="J29" s="35">
        <v>1</v>
      </c>
      <c r="K29" s="4"/>
      <c r="L29" s="4"/>
      <c r="M29" s="4"/>
      <c r="N29" s="4"/>
      <c r="O29" s="4"/>
      <c r="P29" s="4"/>
      <c r="Q29" s="4"/>
      <c r="R29" s="4"/>
    </row>
    <row r="30" spans="1:18" x14ac:dyDescent="0.25">
      <c r="A30"/>
      <c r="B30" s="15">
        <v>2</v>
      </c>
      <c r="C30" s="16">
        <v>1.2</v>
      </c>
      <c r="D30" s="35">
        <v>2</v>
      </c>
      <c r="E30" s="15">
        <v>2</v>
      </c>
      <c r="F30" s="16">
        <v>7.76</v>
      </c>
      <c r="G30" s="35">
        <v>2</v>
      </c>
      <c r="H30" s="15">
        <v>2</v>
      </c>
      <c r="I30" s="16">
        <v>4.8</v>
      </c>
      <c r="J30" s="35">
        <v>2</v>
      </c>
      <c r="K30" s="4"/>
      <c r="L30" s="4"/>
      <c r="M30" s="4"/>
      <c r="N30" s="4"/>
      <c r="O30" s="4"/>
      <c r="P30" s="4"/>
      <c r="Q30" s="4"/>
      <c r="R30" s="4"/>
    </row>
    <row r="31" spans="1:18" x14ac:dyDescent="0.25">
      <c r="A31"/>
      <c r="B31" s="15">
        <v>3</v>
      </c>
      <c r="C31" s="16">
        <v>1.27</v>
      </c>
      <c r="D31" s="35">
        <v>3</v>
      </c>
      <c r="E31" s="15">
        <v>3</v>
      </c>
      <c r="F31" s="16">
        <v>10.53</v>
      </c>
      <c r="G31" s="35">
        <v>3</v>
      </c>
      <c r="H31" s="15">
        <v>3</v>
      </c>
      <c r="I31" s="16">
        <v>6.4</v>
      </c>
      <c r="J31" s="35">
        <v>3</v>
      </c>
      <c r="K31" s="4"/>
      <c r="L31" s="4"/>
      <c r="M31" s="4"/>
      <c r="N31" s="4"/>
      <c r="O31" s="4"/>
      <c r="P31" s="4"/>
      <c r="Q31" s="4"/>
      <c r="R31" s="4"/>
    </row>
    <row r="32" spans="1:18" x14ac:dyDescent="0.25">
      <c r="A32"/>
      <c r="B32" s="15">
        <v>4</v>
      </c>
      <c r="C32" s="16">
        <v>1.57</v>
      </c>
      <c r="D32" s="35">
        <v>4</v>
      </c>
      <c r="E32" s="15">
        <v>4</v>
      </c>
      <c r="F32" s="16">
        <v>11.92</v>
      </c>
      <c r="G32" s="35">
        <v>4</v>
      </c>
      <c r="H32" s="15">
        <v>4</v>
      </c>
      <c r="I32" s="16">
        <v>7.7</v>
      </c>
      <c r="J32" s="35">
        <v>4</v>
      </c>
      <c r="K32" s="4"/>
      <c r="L32" s="4"/>
      <c r="M32" s="4"/>
      <c r="N32" s="4"/>
      <c r="O32" s="4"/>
      <c r="P32" s="4"/>
      <c r="Q32" s="4"/>
      <c r="R32" s="4"/>
    </row>
    <row r="33" spans="1:18" x14ac:dyDescent="0.25">
      <c r="A33"/>
      <c r="B33" s="15">
        <v>5</v>
      </c>
      <c r="C33" s="16">
        <v>1.91</v>
      </c>
      <c r="D33" s="35">
        <v>5</v>
      </c>
      <c r="E33" s="15">
        <v>5</v>
      </c>
      <c r="F33" s="16">
        <v>13.31</v>
      </c>
      <c r="G33" s="35">
        <v>5</v>
      </c>
      <c r="H33" s="15">
        <v>5</v>
      </c>
      <c r="I33" s="16">
        <v>9.1</v>
      </c>
      <c r="J33" s="35">
        <v>5</v>
      </c>
      <c r="K33" s="4"/>
      <c r="L33" s="4"/>
      <c r="M33" s="4"/>
      <c r="N33" s="4"/>
      <c r="O33" s="4"/>
      <c r="P33" s="4"/>
      <c r="Q33" s="4"/>
      <c r="R33" s="4"/>
    </row>
    <row r="34" spans="1:18" x14ac:dyDescent="0.25">
      <c r="A34"/>
      <c r="B34" s="15">
        <v>6</v>
      </c>
      <c r="C34" s="16">
        <v>2.02</v>
      </c>
      <c r="D34" s="35">
        <v>6</v>
      </c>
      <c r="E34" s="15">
        <v>6</v>
      </c>
      <c r="F34" s="16">
        <v>14.5</v>
      </c>
      <c r="G34" s="35">
        <v>6</v>
      </c>
      <c r="H34" s="15">
        <v>6</v>
      </c>
      <c r="I34" s="16">
        <v>10.1</v>
      </c>
      <c r="J34" s="35">
        <v>6</v>
      </c>
      <c r="K34" s="4"/>
      <c r="L34" s="4"/>
      <c r="M34" s="4"/>
      <c r="N34" s="4"/>
      <c r="O34" s="4"/>
      <c r="P34" s="4"/>
      <c r="Q34" s="4"/>
      <c r="R34" s="4"/>
    </row>
    <row r="35" spans="1:18" x14ac:dyDescent="0.25">
      <c r="A35"/>
      <c r="B35" s="15">
        <v>7</v>
      </c>
      <c r="C35" s="16">
        <v>2.17</v>
      </c>
      <c r="D35" s="35">
        <v>7</v>
      </c>
      <c r="E35" s="15">
        <v>7</v>
      </c>
      <c r="F35" s="16">
        <v>16.079999999999998</v>
      </c>
      <c r="G35" s="35">
        <v>7</v>
      </c>
      <c r="H35" s="15">
        <v>7</v>
      </c>
      <c r="I35" s="16">
        <v>10.6</v>
      </c>
      <c r="J35" s="35">
        <v>7</v>
      </c>
      <c r="K35" s="4"/>
      <c r="L35" s="4"/>
      <c r="M35" s="4"/>
      <c r="N35" s="4"/>
      <c r="O35" s="4"/>
      <c r="P35" s="4"/>
      <c r="Q35" s="4"/>
      <c r="R35" s="4"/>
    </row>
    <row r="36" spans="1:18" x14ac:dyDescent="0.25">
      <c r="A36"/>
      <c r="B36" s="15">
        <v>8</v>
      </c>
      <c r="C36" s="16">
        <v>2.5499999999999998</v>
      </c>
      <c r="D36" s="35">
        <v>8</v>
      </c>
      <c r="E36" s="15">
        <v>8</v>
      </c>
      <c r="F36" s="16">
        <v>17.47</v>
      </c>
      <c r="G36" s="35">
        <v>8</v>
      </c>
      <c r="H36" s="15">
        <v>8</v>
      </c>
      <c r="I36" s="16">
        <v>12.1</v>
      </c>
      <c r="J36" s="35">
        <v>8</v>
      </c>
      <c r="K36" s="4"/>
      <c r="L36" s="4"/>
      <c r="M36" s="4"/>
      <c r="N36" s="4"/>
      <c r="O36" s="4"/>
      <c r="P36" s="4"/>
      <c r="Q36" s="4"/>
      <c r="R36" s="4"/>
    </row>
    <row r="37" spans="1:18" x14ac:dyDescent="0.25">
      <c r="A37"/>
      <c r="B37" s="15">
        <v>9</v>
      </c>
      <c r="C37" s="16">
        <v>3</v>
      </c>
      <c r="D37" s="35">
        <v>9</v>
      </c>
      <c r="E37" s="15">
        <v>9</v>
      </c>
      <c r="F37" s="16">
        <v>18.86</v>
      </c>
      <c r="G37" s="35">
        <v>9</v>
      </c>
      <c r="H37" s="15">
        <v>9</v>
      </c>
      <c r="I37" s="16">
        <v>13.6</v>
      </c>
      <c r="J37" s="35">
        <v>9</v>
      </c>
      <c r="K37" s="4"/>
      <c r="L37" s="4"/>
      <c r="M37" s="4"/>
      <c r="N37" s="4"/>
      <c r="O37" s="4"/>
      <c r="P37" s="4"/>
      <c r="Q37" s="4"/>
      <c r="R37" s="4"/>
    </row>
    <row r="38" spans="1:18" x14ac:dyDescent="0.25">
      <c r="A38"/>
      <c r="B38" s="15">
        <v>10</v>
      </c>
      <c r="C38" s="16">
        <v>3.6</v>
      </c>
      <c r="D38" s="35">
        <v>10</v>
      </c>
      <c r="E38" s="15">
        <v>10</v>
      </c>
      <c r="F38" s="16">
        <v>20.25</v>
      </c>
      <c r="G38" s="35">
        <v>10</v>
      </c>
      <c r="H38" s="15">
        <v>10</v>
      </c>
      <c r="I38" s="16">
        <v>15.2</v>
      </c>
      <c r="J38" s="35">
        <v>10</v>
      </c>
    </row>
    <row r="39" spans="1:18" x14ac:dyDescent="0.25">
      <c r="A39"/>
      <c r="B39" s="15">
        <v>11</v>
      </c>
      <c r="C39" s="16">
        <v>4.2</v>
      </c>
      <c r="D39" s="35">
        <v>11</v>
      </c>
      <c r="E39" s="15">
        <v>11</v>
      </c>
      <c r="F39" s="16">
        <v>21.63</v>
      </c>
      <c r="G39" s="35">
        <v>11</v>
      </c>
      <c r="H39" s="15">
        <v>11</v>
      </c>
      <c r="I39" s="16">
        <v>16.8</v>
      </c>
      <c r="J39" s="35">
        <v>11</v>
      </c>
    </row>
    <row r="40" spans="1:18" x14ac:dyDescent="0.25">
      <c r="A40"/>
      <c r="B40" s="15">
        <v>12</v>
      </c>
      <c r="C40" s="16">
        <v>4.8</v>
      </c>
      <c r="D40" s="35">
        <v>12</v>
      </c>
      <c r="E40" s="15">
        <v>12</v>
      </c>
      <c r="F40" s="16">
        <v>23.02</v>
      </c>
      <c r="G40" s="35">
        <v>12</v>
      </c>
      <c r="H40" s="15">
        <v>12</v>
      </c>
      <c r="I40" s="16">
        <v>18.5</v>
      </c>
      <c r="J40" s="35">
        <v>12</v>
      </c>
    </row>
    <row r="41" spans="1:18" x14ac:dyDescent="0.25">
      <c r="A41"/>
      <c r="B41" s="15">
        <v>13</v>
      </c>
      <c r="C41" s="16">
        <v>5.4</v>
      </c>
      <c r="D41" s="35">
        <v>13</v>
      </c>
      <c r="E41" s="15">
        <v>13</v>
      </c>
      <c r="F41" s="16">
        <v>24.41</v>
      </c>
      <c r="G41" s="35">
        <v>13</v>
      </c>
      <c r="H41" s="15">
        <v>13</v>
      </c>
      <c r="I41" s="16">
        <v>20.2</v>
      </c>
      <c r="J41" s="35">
        <v>13</v>
      </c>
    </row>
    <row r="42" spans="1:18" x14ac:dyDescent="0.25">
      <c r="A42"/>
      <c r="B42" s="15">
        <v>14</v>
      </c>
      <c r="C42" s="16">
        <v>6</v>
      </c>
      <c r="D42" s="35">
        <v>14</v>
      </c>
      <c r="E42" s="15">
        <v>14</v>
      </c>
      <c r="F42" s="16">
        <v>25.8</v>
      </c>
      <c r="G42" s="35">
        <v>14</v>
      </c>
      <c r="H42" s="15">
        <v>14</v>
      </c>
      <c r="I42" s="16">
        <v>22</v>
      </c>
      <c r="J42" s="35">
        <v>14</v>
      </c>
      <c r="K42" s="5"/>
      <c r="L42" s="5"/>
      <c r="M42" s="5"/>
      <c r="N42" s="5"/>
      <c r="O42" s="5"/>
      <c r="P42" s="5"/>
      <c r="Q42" s="5"/>
      <c r="R42" s="5"/>
    </row>
    <row r="43" spans="1:18" x14ac:dyDescent="0.25">
      <c r="A43"/>
      <c r="B43" s="15">
        <v>15</v>
      </c>
      <c r="C43" s="16">
        <v>6.6</v>
      </c>
      <c r="D43" s="35">
        <v>15</v>
      </c>
      <c r="E43" s="15">
        <v>15</v>
      </c>
      <c r="F43" s="16">
        <v>27.18</v>
      </c>
      <c r="G43" s="35">
        <v>15</v>
      </c>
      <c r="H43" s="15">
        <v>15</v>
      </c>
      <c r="I43" s="16">
        <v>23.8</v>
      </c>
      <c r="J43" s="35">
        <v>15</v>
      </c>
      <c r="K43" s="4"/>
      <c r="L43" s="4"/>
      <c r="M43" s="4"/>
      <c r="N43" s="4"/>
      <c r="O43" s="4"/>
      <c r="P43" s="4"/>
      <c r="Q43" s="4"/>
      <c r="R43" s="4"/>
    </row>
    <row r="44" spans="1:18" x14ac:dyDescent="0.25">
      <c r="A44"/>
      <c r="B44" s="15">
        <v>16</v>
      </c>
      <c r="C44" s="16">
        <v>7.2</v>
      </c>
      <c r="D44" s="35">
        <v>16</v>
      </c>
      <c r="E44" s="15">
        <v>16</v>
      </c>
      <c r="F44" s="16">
        <v>28.57</v>
      </c>
      <c r="G44" s="35">
        <v>16</v>
      </c>
      <c r="H44" s="15">
        <v>16</v>
      </c>
      <c r="I44" s="16">
        <v>25.6</v>
      </c>
      <c r="J44" s="35">
        <v>16</v>
      </c>
      <c r="K44" s="4"/>
      <c r="L44" s="4"/>
      <c r="M44" s="4"/>
      <c r="N44" s="4"/>
      <c r="O44" s="4"/>
      <c r="P44" s="4"/>
      <c r="Q44" s="4"/>
      <c r="R44" s="4"/>
    </row>
    <row r="45" spans="1:18" x14ac:dyDescent="0.25">
      <c r="A45"/>
      <c r="B45" s="15">
        <v>17</v>
      </c>
      <c r="C45" s="16">
        <v>7.5</v>
      </c>
      <c r="D45" s="35">
        <v>17</v>
      </c>
      <c r="E45" s="15">
        <v>17</v>
      </c>
      <c r="F45" s="16">
        <v>29.1</v>
      </c>
      <c r="G45" s="35">
        <v>17</v>
      </c>
      <c r="H45" s="15">
        <v>17</v>
      </c>
      <c r="I45" s="16">
        <v>26.5</v>
      </c>
      <c r="J45" s="35">
        <v>17</v>
      </c>
      <c r="L45" s="4"/>
      <c r="M45" s="4"/>
      <c r="N45" s="4"/>
      <c r="O45" s="4"/>
      <c r="P45" s="4"/>
      <c r="Q45" s="4"/>
      <c r="R45" s="4"/>
    </row>
    <row r="46" spans="1:18" x14ac:dyDescent="0.25">
      <c r="A46"/>
      <c r="B46" s="15">
        <v>18</v>
      </c>
      <c r="C46" s="16">
        <v>7.8</v>
      </c>
      <c r="D46" s="35">
        <v>18</v>
      </c>
      <c r="E46" s="15">
        <v>18</v>
      </c>
      <c r="F46" s="16">
        <v>29.96</v>
      </c>
      <c r="G46" s="35">
        <v>18</v>
      </c>
      <c r="H46" s="15">
        <v>18</v>
      </c>
      <c r="I46" s="16">
        <v>27.5</v>
      </c>
      <c r="J46" s="35">
        <v>18</v>
      </c>
      <c r="K46" s="4"/>
      <c r="L46" s="4"/>
      <c r="M46" s="4"/>
      <c r="N46" s="4"/>
      <c r="O46" s="4"/>
      <c r="P46" s="4"/>
      <c r="Q46" s="4"/>
      <c r="R46" s="4"/>
    </row>
    <row r="47" spans="1:18" x14ac:dyDescent="0.25">
      <c r="A47"/>
      <c r="B47" s="15">
        <v>19</v>
      </c>
      <c r="C47" s="16">
        <v>8.4</v>
      </c>
      <c r="D47" s="35">
        <v>19</v>
      </c>
      <c r="E47" s="15">
        <v>19</v>
      </c>
      <c r="F47" s="16">
        <v>31.2</v>
      </c>
      <c r="G47" s="35">
        <v>19</v>
      </c>
      <c r="H47" s="15">
        <v>19</v>
      </c>
      <c r="I47" s="16">
        <v>29.4</v>
      </c>
      <c r="J47" s="35">
        <v>19</v>
      </c>
      <c r="K47" s="4"/>
      <c r="L47" s="4"/>
      <c r="M47" s="4"/>
      <c r="N47" s="4"/>
      <c r="O47" s="4"/>
      <c r="P47" s="4"/>
      <c r="Q47" s="4"/>
      <c r="R47" s="4"/>
    </row>
    <row r="48" spans="1:18" x14ac:dyDescent="0.25">
      <c r="A48"/>
      <c r="B48" s="15">
        <v>20</v>
      </c>
      <c r="C48" s="16">
        <v>9</v>
      </c>
      <c r="D48" s="35">
        <v>20</v>
      </c>
      <c r="E48" s="15">
        <v>20</v>
      </c>
      <c r="F48" s="16">
        <v>32.58</v>
      </c>
      <c r="G48" s="35">
        <v>20</v>
      </c>
      <c r="H48" s="15">
        <v>20</v>
      </c>
      <c r="I48" s="16">
        <v>31.3</v>
      </c>
      <c r="J48" s="35">
        <v>20</v>
      </c>
      <c r="K48" s="4"/>
      <c r="L48" s="4"/>
      <c r="M48" s="4"/>
      <c r="N48" s="4"/>
      <c r="O48" s="4"/>
      <c r="P48" s="4"/>
      <c r="Q48" s="4"/>
      <c r="R48" s="4"/>
    </row>
    <row r="49" spans="1:18" x14ac:dyDescent="0.25">
      <c r="A49"/>
      <c r="B49" s="15">
        <v>21</v>
      </c>
      <c r="C49" s="16">
        <v>9.6</v>
      </c>
      <c r="D49" s="35">
        <v>21</v>
      </c>
      <c r="E49" s="15">
        <v>21</v>
      </c>
      <c r="F49" s="16">
        <v>33.97</v>
      </c>
      <c r="G49" s="35">
        <v>21</v>
      </c>
      <c r="H49" s="15">
        <v>21</v>
      </c>
      <c r="I49" s="16">
        <v>33.299999999999997</v>
      </c>
      <c r="J49" s="35">
        <v>21</v>
      </c>
      <c r="K49" s="4"/>
      <c r="L49" s="4"/>
      <c r="M49" s="4"/>
      <c r="N49" s="4"/>
      <c r="O49" s="4"/>
      <c r="P49" s="4"/>
      <c r="Q49" s="4"/>
      <c r="R49" s="4"/>
    </row>
    <row r="50" spans="1:18" x14ac:dyDescent="0.25">
      <c r="A50"/>
      <c r="B50" s="15">
        <v>22</v>
      </c>
      <c r="C50" s="16">
        <v>10.199999999999999</v>
      </c>
      <c r="D50" s="35">
        <v>22</v>
      </c>
      <c r="E50" s="15">
        <v>22</v>
      </c>
      <c r="F50" s="16">
        <v>35.36</v>
      </c>
      <c r="G50" s="35">
        <v>22</v>
      </c>
      <c r="H50" s="15">
        <v>22</v>
      </c>
      <c r="I50" s="16">
        <v>35.299999999999997</v>
      </c>
      <c r="J50" s="35">
        <v>22</v>
      </c>
      <c r="K50" s="4"/>
      <c r="L50" s="4"/>
      <c r="M50" s="4"/>
      <c r="N50" s="4"/>
      <c r="O50" s="4"/>
      <c r="P50" s="4"/>
      <c r="Q50" s="4"/>
      <c r="R50" s="4"/>
    </row>
    <row r="51" spans="1:18" x14ac:dyDescent="0.25">
      <c r="A51"/>
      <c r="B51" s="15">
        <v>23</v>
      </c>
      <c r="C51" s="16">
        <v>10.8</v>
      </c>
      <c r="D51" s="35">
        <v>23</v>
      </c>
      <c r="E51" s="15">
        <v>23</v>
      </c>
      <c r="F51" s="16">
        <v>36.75</v>
      </c>
      <c r="G51" s="35">
        <v>23</v>
      </c>
      <c r="H51" s="15">
        <v>23</v>
      </c>
      <c r="I51" s="16">
        <v>37.4</v>
      </c>
      <c r="J51" s="35">
        <v>23</v>
      </c>
      <c r="K51" s="4"/>
      <c r="L51" s="4"/>
      <c r="M51" s="4"/>
      <c r="N51" s="4"/>
      <c r="O51" s="4"/>
      <c r="P51" s="4"/>
      <c r="Q51" s="4"/>
      <c r="R51" s="4"/>
    </row>
    <row r="52" spans="1:18" x14ac:dyDescent="0.25">
      <c r="A52"/>
      <c r="B52" s="15">
        <v>24</v>
      </c>
      <c r="C52" s="16">
        <v>11.4</v>
      </c>
      <c r="D52" s="35">
        <v>24</v>
      </c>
      <c r="E52" s="15">
        <v>24</v>
      </c>
      <c r="F52" s="16">
        <v>38.130000000000003</v>
      </c>
      <c r="G52" s="35">
        <v>24</v>
      </c>
      <c r="H52" s="15">
        <v>24</v>
      </c>
      <c r="I52" s="16">
        <v>39.5</v>
      </c>
      <c r="J52" s="35">
        <v>24</v>
      </c>
      <c r="K52" s="4"/>
      <c r="L52" s="4"/>
      <c r="M52" s="4"/>
      <c r="N52" s="4"/>
      <c r="O52" s="4"/>
      <c r="P52" s="4"/>
      <c r="Q52" s="4"/>
      <c r="R52" s="4"/>
    </row>
    <row r="53" spans="1:18" x14ac:dyDescent="0.25">
      <c r="A53"/>
      <c r="B53" s="15">
        <v>25</v>
      </c>
      <c r="C53" s="16">
        <v>12</v>
      </c>
      <c r="D53" s="35">
        <v>25</v>
      </c>
      <c r="E53" s="15">
        <v>25</v>
      </c>
      <c r="F53" s="16">
        <v>39.520000000000003</v>
      </c>
      <c r="G53" s="35">
        <v>25</v>
      </c>
      <c r="H53" s="15">
        <v>25</v>
      </c>
      <c r="I53" s="16">
        <v>41.6</v>
      </c>
      <c r="J53" s="35">
        <v>25</v>
      </c>
      <c r="K53" s="4"/>
      <c r="L53" s="4"/>
      <c r="M53" s="4"/>
      <c r="N53" s="4"/>
      <c r="O53" s="4"/>
      <c r="P53" s="4"/>
      <c r="Q53" s="4"/>
      <c r="R53" s="4"/>
    </row>
    <row r="54" spans="1:18" x14ac:dyDescent="0.25">
      <c r="A54"/>
      <c r="B54" s="15">
        <v>26</v>
      </c>
      <c r="C54" s="16">
        <v>12.6</v>
      </c>
      <c r="D54" s="35">
        <v>26</v>
      </c>
      <c r="E54" s="15">
        <v>26</v>
      </c>
      <c r="F54" s="16">
        <v>40.909999999999997</v>
      </c>
      <c r="G54" s="35">
        <v>26</v>
      </c>
      <c r="H54" s="15">
        <v>26</v>
      </c>
      <c r="I54" s="16">
        <v>43.7</v>
      </c>
      <c r="J54" s="35">
        <v>26</v>
      </c>
      <c r="K54" s="4"/>
      <c r="L54" s="4"/>
      <c r="M54" s="4"/>
      <c r="N54" s="4"/>
      <c r="O54" s="4"/>
      <c r="P54" s="4"/>
      <c r="Q54" s="4"/>
      <c r="R54" s="4"/>
    </row>
    <row r="55" spans="1:18" x14ac:dyDescent="0.25">
      <c r="A55"/>
      <c r="B55" s="15">
        <v>27</v>
      </c>
      <c r="C55" s="16">
        <v>13.2</v>
      </c>
      <c r="D55" s="35">
        <v>27</v>
      </c>
      <c r="E55" s="15">
        <v>27</v>
      </c>
      <c r="F55" s="16">
        <v>42.3</v>
      </c>
      <c r="G55" s="35">
        <v>27</v>
      </c>
      <c r="H55" s="15">
        <v>27</v>
      </c>
      <c r="I55" s="16">
        <v>45.8</v>
      </c>
      <c r="J55" s="35">
        <v>27</v>
      </c>
      <c r="K55" s="4"/>
      <c r="L55" s="4"/>
      <c r="M55" s="4"/>
      <c r="N55" s="4"/>
      <c r="O55" s="4"/>
      <c r="P55" s="4"/>
      <c r="Q55" s="4"/>
      <c r="R55" s="4"/>
    </row>
    <row r="56" spans="1:18" x14ac:dyDescent="0.25">
      <c r="A56"/>
      <c r="B56" s="15">
        <v>28</v>
      </c>
      <c r="C56" s="16">
        <v>14.25</v>
      </c>
      <c r="D56" s="35">
        <v>28</v>
      </c>
      <c r="E56" s="15">
        <v>28</v>
      </c>
      <c r="F56" s="16">
        <v>43.68</v>
      </c>
      <c r="G56" s="35">
        <v>28</v>
      </c>
      <c r="H56" s="15">
        <v>28</v>
      </c>
      <c r="I56" s="16">
        <v>47.9</v>
      </c>
      <c r="J56" s="35">
        <v>28</v>
      </c>
      <c r="K56" s="4"/>
      <c r="L56" s="4"/>
      <c r="M56" s="4"/>
      <c r="N56" s="4"/>
      <c r="O56" s="4"/>
      <c r="P56" s="4"/>
      <c r="Q56" s="4"/>
      <c r="R56" s="4"/>
    </row>
    <row r="57" spans="1:18" x14ac:dyDescent="0.25">
      <c r="A57"/>
      <c r="B57" s="15">
        <v>29</v>
      </c>
      <c r="C57" s="16">
        <v>15.6</v>
      </c>
      <c r="D57" s="35">
        <v>29</v>
      </c>
      <c r="E57" s="15">
        <v>29</v>
      </c>
      <c r="F57" s="16">
        <v>45.07</v>
      </c>
      <c r="G57" s="35">
        <v>29</v>
      </c>
      <c r="H57" s="15">
        <v>29</v>
      </c>
      <c r="I57" s="16">
        <v>50</v>
      </c>
      <c r="J57" s="35">
        <v>29</v>
      </c>
      <c r="K57" s="4"/>
      <c r="L57" s="4"/>
      <c r="M57" s="4"/>
      <c r="N57" s="4"/>
      <c r="O57" s="4"/>
      <c r="P57" s="4"/>
      <c r="Q57" s="4"/>
      <c r="R57" s="4"/>
    </row>
    <row r="58" spans="1:18" x14ac:dyDescent="0.25">
      <c r="A58"/>
      <c r="B58" s="15">
        <v>30</v>
      </c>
      <c r="C58" s="16">
        <v>16.8</v>
      </c>
      <c r="D58" s="35">
        <v>30</v>
      </c>
      <c r="E58" s="15">
        <v>30</v>
      </c>
      <c r="F58" s="16">
        <v>46.46</v>
      </c>
      <c r="G58" s="35">
        <v>30</v>
      </c>
      <c r="H58" s="15">
        <v>30</v>
      </c>
      <c r="I58" s="16">
        <v>52.1</v>
      </c>
      <c r="J58" s="35">
        <v>30</v>
      </c>
      <c r="K58" s="4"/>
      <c r="L58" s="4"/>
      <c r="M58" s="4"/>
      <c r="N58" s="4"/>
      <c r="O58" s="4"/>
      <c r="P58" s="4"/>
      <c r="Q58" s="4"/>
      <c r="R58" s="4"/>
    </row>
    <row r="59" spans="1:18" x14ac:dyDescent="0.25">
      <c r="K59" s="4"/>
      <c r="L59" s="4"/>
      <c r="M59" s="4"/>
      <c r="N59" s="4"/>
      <c r="O59" s="4"/>
      <c r="P59" s="4"/>
      <c r="Q59" s="4"/>
      <c r="R59" s="4"/>
    </row>
    <row r="60" spans="1:18" x14ac:dyDescent="0.25">
      <c r="K60" s="4"/>
      <c r="L60" s="4"/>
      <c r="M60" s="4"/>
      <c r="N60" s="4"/>
      <c r="O60" s="4"/>
      <c r="P60" s="4"/>
      <c r="Q60" s="4"/>
      <c r="R60" s="4"/>
    </row>
  </sheetData>
  <sheetProtection algorithmName="SHA-512" hashValue="yVXD4jCjQMl/3JPyQGkSmG+8ppdBqEIBFUjr4iAVZVZNBe4Plazw7Ho1+g4qYiSf8H778inHRoTF0CmYbMmlKA==" saltValue="Q7bs/rqOejjQi8L3kj0GVA==" spinCount="100000" sheet="1" selectLockedCells="1"/>
  <mergeCells count="17">
    <mergeCell ref="G5:N5"/>
    <mergeCell ref="G2:M2"/>
    <mergeCell ref="G3:M3"/>
    <mergeCell ref="G6:N25"/>
    <mergeCell ref="A1:D1"/>
    <mergeCell ref="B27:C27"/>
    <mergeCell ref="E27:F27"/>
    <mergeCell ref="H27:I27"/>
    <mergeCell ref="A2:C2"/>
    <mergeCell ref="A3:C3"/>
    <mergeCell ref="A5:C5"/>
    <mergeCell ref="A4:C4"/>
    <mergeCell ref="A8:C8"/>
    <mergeCell ref="A9:C9"/>
    <mergeCell ref="A10:C10"/>
    <mergeCell ref="A11:C11"/>
    <mergeCell ref="A7:E7"/>
  </mergeCells>
  <conditionalFormatting sqref="E9:E11">
    <cfRule type="cellIs" dxfId="31" priority="1" operator="equal">
      <formula>1</formula>
    </cfRule>
    <cfRule type="cellIs" dxfId="30" priority="2" operator="equal">
      <formula>#N/A</formula>
    </cfRule>
    <cfRule type="cellIs" dxfId="29" priority="3" operator="equal">
      <formula>30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09B74-1809-429B-8ABA-FF66F7AC8532}">
  <dimension ref="A1:U59"/>
  <sheetViews>
    <sheetView zoomScaleNormal="100" workbookViewId="0">
      <selection activeCell="F15" sqref="F15"/>
    </sheetView>
  </sheetViews>
  <sheetFormatPr baseColWidth="10" defaultRowHeight="15" x14ac:dyDescent="0.25"/>
  <cols>
    <col min="1" max="1" width="13.28515625" style="1" customWidth="1"/>
    <col min="2" max="2" width="13" style="1" bestFit="1" customWidth="1"/>
    <col min="3" max="3" width="18.7109375" style="1" bestFit="1" customWidth="1"/>
    <col min="4" max="4" width="17.85546875" style="1" bestFit="1" customWidth="1"/>
    <col min="5" max="5" width="13" style="1" bestFit="1" customWidth="1"/>
    <col min="6" max="6" width="18.7109375" style="1" bestFit="1" customWidth="1"/>
    <col min="7" max="7" width="13" style="1" customWidth="1"/>
    <col min="8" max="8" width="13" style="1" bestFit="1" customWidth="1"/>
    <col min="9" max="9" width="18.7109375" style="1" bestFit="1" customWidth="1"/>
    <col min="10" max="10" width="12" style="1" customWidth="1"/>
    <col min="11" max="11" width="13" style="1" bestFit="1" customWidth="1"/>
    <col min="12" max="12" width="18.7109375" style="1" bestFit="1" customWidth="1"/>
    <col min="13" max="13" width="14.7109375" style="1" customWidth="1"/>
    <col min="14" max="14" width="14.42578125" style="1" bestFit="1" customWidth="1"/>
    <col min="15" max="15" width="13" style="1" bestFit="1" customWidth="1"/>
    <col min="16" max="16384" width="11.42578125" style="1"/>
  </cols>
  <sheetData>
    <row r="1" spans="1:21" x14ac:dyDescent="0.25">
      <c r="A1" s="71" t="s">
        <v>1</v>
      </c>
      <c r="B1" s="71"/>
      <c r="C1" s="71"/>
      <c r="D1" s="71"/>
      <c r="G1" s="43" t="s">
        <v>35</v>
      </c>
      <c r="H1" s="44"/>
      <c r="I1"/>
      <c r="J1"/>
      <c r="K1"/>
      <c r="L1"/>
      <c r="M1"/>
      <c r="N1"/>
    </row>
    <row r="2" spans="1:21" x14ac:dyDescent="0.25">
      <c r="A2" s="72" t="s">
        <v>0</v>
      </c>
      <c r="B2" s="72"/>
      <c r="C2" s="72"/>
      <c r="D2" s="2">
        <v>2.25</v>
      </c>
      <c r="G2" s="72" t="s">
        <v>7</v>
      </c>
      <c r="H2" s="72"/>
      <c r="I2" s="72"/>
      <c r="J2" s="72"/>
      <c r="K2" s="72"/>
      <c r="L2" s="72"/>
      <c r="M2" s="72"/>
      <c r="N2" s="19"/>
    </row>
    <row r="3" spans="1:21" x14ac:dyDescent="0.25">
      <c r="A3" s="72" t="s">
        <v>54</v>
      </c>
      <c r="B3" s="72"/>
      <c r="C3" s="72"/>
      <c r="D3" s="2">
        <v>8</v>
      </c>
      <c r="G3" s="72" t="s">
        <v>39</v>
      </c>
      <c r="H3" s="72"/>
      <c r="I3" s="72"/>
      <c r="J3" s="72"/>
      <c r="K3" s="72"/>
      <c r="L3" s="72"/>
      <c r="M3" s="72"/>
      <c r="N3" s="20"/>
    </row>
    <row r="4" spans="1:21" ht="15.75" thickBot="1" x14ac:dyDescent="0.3">
      <c r="A4" s="72" t="s">
        <v>55</v>
      </c>
      <c r="B4" s="72"/>
      <c r="C4" s="72"/>
      <c r="D4" s="2">
        <v>20</v>
      </c>
      <c r="G4"/>
      <c r="H4"/>
      <c r="I4"/>
      <c r="J4"/>
      <c r="K4"/>
      <c r="L4"/>
      <c r="M4"/>
      <c r="N4"/>
    </row>
    <row r="5" spans="1:21" x14ac:dyDescent="0.25">
      <c r="A5" s="75" t="s">
        <v>59</v>
      </c>
      <c r="B5" s="75"/>
      <c r="C5" s="75"/>
      <c r="D5" s="9">
        <f>D2*D3*D4/10</f>
        <v>36</v>
      </c>
      <c r="G5" s="76" t="s">
        <v>50</v>
      </c>
      <c r="H5" s="77"/>
      <c r="I5" s="77"/>
      <c r="J5" s="77"/>
      <c r="K5" s="77"/>
      <c r="L5" s="77"/>
      <c r="M5" s="77"/>
      <c r="N5" s="78"/>
    </row>
    <row r="6" spans="1:21" x14ac:dyDescent="0.25">
      <c r="G6" s="62" t="s">
        <v>65</v>
      </c>
      <c r="H6" s="85"/>
      <c r="I6" s="85"/>
      <c r="J6" s="85"/>
      <c r="K6" s="85"/>
      <c r="L6" s="85"/>
      <c r="M6" s="85"/>
      <c r="N6" s="86"/>
      <c r="O6" s="5"/>
      <c r="P6" s="5"/>
      <c r="Q6" s="5"/>
      <c r="R6" s="5"/>
      <c r="S6" s="5"/>
      <c r="T6" s="5"/>
      <c r="U6" s="5"/>
    </row>
    <row r="7" spans="1:21" x14ac:dyDescent="0.25">
      <c r="A7" s="71" t="s">
        <v>6</v>
      </c>
      <c r="B7" s="71"/>
      <c r="C7" s="71"/>
      <c r="D7" s="71"/>
      <c r="E7" s="71"/>
      <c r="G7" s="84"/>
      <c r="H7" s="85"/>
      <c r="I7" s="85"/>
      <c r="J7" s="85"/>
      <c r="K7" s="85"/>
      <c r="L7" s="85"/>
      <c r="M7" s="85"/>
      <c r="N7" s="86"/>
      <c r="O7" s="4"/>
      <c r="P7" s="4"/>
      <c r="Q7" s="4"/>
      <c r="R7" s="4"/>
      <c r="S7" s="4"/>
      <c r="T7" s="4"/>
      <c r="U7" s="4"/>
    </row>
    <row r="8" spans="1:21" x14ac:dyDescent="0.25">
      <c r="A8" s="73" t="s">
        <v>2</v>
      </c>
      <c r="B8" s="73"/>
      <c r="C8" s="73"/>
      <c r="D8" s="10" t="s">
        <v>53</v>
      </c>
      <c r="E8" s="10" t="s">
        <v>3</v>
      </c>
      <c r="G8" s="84"/>
      <c r="H8" s="85"/>
      <c r="I8" s="85"/>
      <c r="J8" s="85"/>
      <c r="K8" s="85"/>
      <c r="L8" s="85"/>
      <c r="M8" s="85"/>
      <c r="N8" s="86"/>
      <c r="O8" s="4"/>
      <c r="P8" s="4"/>
      <c r="Q8" s="4"/>
      <c r="R8" s="4"/>
      <c r="S8" s="4"/>
      <c r="T8" s="4"/>
      <c r="U8" s="4"/>
    </row>
    <row r="9" spans="1:21" x14ac:dyDescent="0.25">
      <c r="A9" s="102" t="s">
        <v>4</v>
      </c>
      <c r="B9" s="102"/>
      <c r="C9" s="102"/>
      <c r="D9" s="8">
        <f>$D$5</f>
        <v>36</v>
      </c>
      <c r="E9" s="37">
        <f>VLOOKUP(D5,C29:D59,2,TRUE)</f>
        <v>30</v>
      </c>
      <c r="G9" s="84"/>
      <c r="H9" s="85"/>
      <c r="I9" s="85"/>
      <c r="J9" s="85"/>
      <c r="K9" s="85"/>
      <c r="L9" s="85"/>
      <c r="M9" s="85"/>
      <c r="N9" s="86"/>
      <c r="O9" s="4"/>
      <c r="P9" s="4"/>
      <c r="Q9" s="4"/>
      <c r="R9" s="4"/>
      <c r="S9" s="4"/>
      <c r="T9" s="4"/>
      <c r="U9" s="4"/>
    </row>
    <row r="10" spans="1:21" x14ac:dyDescent="0.25">
      <c r="A10" s="103" t="s">
        <v>5</v>
      </c>
      <c r="B10" s="103"/>
      <c r="C10" s="103"/>
      <c r="D10" s="8">
        <f>$D$5</f>
        <v>36</v>
      </c>
      <c r="E10" s="38">
        <f>VLOOKUP(D5,F29:G59,2,TRUE)</f>
        <v>27</v>
      </c>
      <c r="G10" s="84"/>
      <c r="H10" s="85"/>
      <c r="I10" s="85"/>
      <c r="J10" s="85"/>
      <c r="K10" s="85"/>
      <c r="L10" s="85"/>
      <c r="M10" s="85"/>
      <c r="N10" s="86"/>
      <c r="O10" s="4"/>
      <c r="P10" s="4"/>
      <c r="Q10" s="4"/>
      <c r="R10" s="4"/>
      <c r="S10" s="4"/>
      <c r="T10" s="4"/>
      <c r="U10" s="4"/>
    </row>
    <row r="11" spans="1:21" x14ac:dyDescent="0.25">
      <c r="A11" s="104" t="s">
        <v>9</v>
      </c>
      <c r="B11" s="104"/>
      <c r="C11" s="104"/>
      <c r="D11" s="8">
        <f>$D$5</f>
        <v>36</v>
      </c>
      <c r="E11" s="39">
        <f>VLOOKUP(D5,I29:J59,2,TRUE)</f>
        <v>5</v>
      </c>
      <c r="G11" s="84"/>
      <c r="H11" s="85"/>
      <c r="I11" s="85"/>
      <c r="J11" s="85"/>
      <c r="K11" s="85"/>
      <c r="L11" s="85"/>
      <c r="M11" s="85"/>
      <c r="N11" s="86"/>
      <c r="O11" s="4"/>
      <c r="P11" s="4"/>
      <c r="Q11" s="4"/>
      <c r="R11" s="4"/>
      <c r="S11" s="4"/>
      <c r="T11" s="4"/>
      <c r="U11" s="4"/>
    </row>
    <row r="12" spans="1:21" x14ac:dyDescent="0.25">
      <c r="A12" s="105" t="s">
        <v>8</v>
      </c>
      <c r="B12" s="105"/>
      <c r="C12" s="105"/>
      <c r="D12" s="8">
        <f>$D$5</f>
        <v>36</v>
      </c>
      <c r="E12" s="40">
        <f>VLOOKUP(D5,L29:M59,2,TRUE)</f>
        <v>2</v>
      </c>
      <c r="G12" s="84"/>
      <c r="H12" s="85"/>
      <c r="I12" s="85"/>
      <c r="J12" s="85"/>
      <c r="K12" s="85"/>
      <c r="L12" s="85"/>
      <c r="M12" s="85"/>
      <c r="N12" s="86"/>
      <c r="O12" s="4"/>
      <c r="P12" s="4"/>
      <c r="Q12" s="4"/>
      <c r="R12" s="4"/>
      <c r="S12" s="4"/>
      <c r="T12" s="4"/>
      <c r="U12" s="4"/>
    </row>
    <row r="13" spans="1:21" x14ac:dyDescent="0.25">
      <c r="A13" s="24"/>
      <c r="B13" s="24"/>
      <c r="C13" s="24"/>
      <c r="E13" s="36"/>
      <c r="G13" s="84"/>
      <c r="H13" s="85"/>
      <c r="I13" s="85"/>
      <c r="J13" s="85"/>
      <c r="K13" s="85"/>
      <c r="L13" s="85"/>
      <c r="M13" s="85"/>
      <c r="N13" s="86"/>
      <c r="O13" s="4"/>
      <c r="P13" s="4"/>
      <c r="Q13" s="4"/>
      <c r="R13" s="4"/>
      <c r="S13" s="4"/>
      <c r="T13" s="4"/>
      <c r="U13" s="4"/>
    </row>
    <row r="14" spans="1:21" x14ac:dyDescent="0.25">
      <c r="A14" s="24"/>
      <c r="B14" s="24"/>
      <c r="C14" s="24"/>
      <c r="E14" s="36"/>
      <c r="G14" s="84"/>
      <c r="H14" s="85"/>
      <c r="I14" s="85"/>
      <c r="J14" s="85"/>
      <c r="K14" s="85"/>
      <c r="L14" s="85"/>
      <c r="M14" s="85"/>
      <c r="N14" s="86"/>
      <c r="O14" s="4"/>
      <c r="P14" s="4"/>
      <c r="Q14" s="4"/>
      <c r="R14" s="4"/>
      <c r="S14" s="4"/>
      <c r="T14" s="4"/>
      <c r="U14" s="4"/>
    </row>
    <row r="15" spans="1:21" x14ac:dyDescent="0.25">
      <c r="A15" s="24"/>
      <c r="B15" s="24"/>
      <c r="C15" s="24"/>
      <c r="E15" s="36"/>
      <c r="G15" s="84"/>
      <c r="H15" s="85"/>
      <c r="I15" s="85"/>
      <c r="J15" s="85"/>
      <c r="K15" s="85"/>
      <c r="L15" s="85"/>
      <c r="M15" s="85"/>
      <c r="N15" s="86"/>
      <c r="O15" s="4"/>
      <c r="P15" s="4"/>
      <c r="Q15" s="4"/>
      <c r="R15" s="4"/>
      <c r="S15" s="4"/>
      <c r="T15" s="4"/>
      <c r="U15" s="4"/>
    </row>
    <row r="16" spans="1:21" x14ac:dyDescent="0.25">
      <c r="A16" s="24"/>
      <c r="B16" s="24"/>
      <c r="C16" s="24"/>
      <c r="E16" s="36"/>
      <c r="G16" s="84"/>
      <c r="H16" s="85"/>
      <c r="I16" s="85"/>
      <c r="J16" s="85"/>
      <c r="K16" s="85"/>
      <c r="L16" s="85"/>
      <c r="M16" s="85"/>
      <c r="N16" s="86"/>
      <c r="O16" s="4"/>
      <c r="P16" s="4"/>
      <c r="Q16" s="4"/>
      <c r="R16" s="4"/>
      <c r="S16" s="4"/>
      <c r="T16" s="4"/>
      <c r="U16" s="4"/>
    </row>
    <row r="17" spans="1:21" x14ac:dyDescent="0.25">
      <c r="A17" s="24"/>
      <c r="B17" s="24"/>
      <c r="C17" s="24"/>
      <c r="E17" s="36"/>
      <c r="G17" s="84"/>
      <c r="H17" s="85"/>
      <c r="I17" s="85"/>
      <c r="J17" s="85"/>
      <c r="K17" s="85"/>
      <c r="L17" s="85"/>
      <c r="M17" s="85"/>
      <c r="N17" s="86"/>
      <c r="O17" s="4"/>
      <c r="P17" s="4"/>
      <c r="Q17" s="4"/>
      <c r="R17" s="4"/>
      <c r="S17" s="4"/>
      <c r="T17" s="4"/>
      <c r="U17" s="4"/>
    </row>
    <row r="18" spans="1:21" x14ac:dyDescent="0.25">
      <c r="G18" s="84"/>
      <c r="H18" s="85"/>
      <c r="I18" s="85"/>
      <c r="J18" s="85"/>
      <c r="K18" s="85"/>
      <c r="L18" s="85"/>
      <c r="M18" s="85"/>
      <c r="N18" s="86"/>
      <c r="O18" s="4"/>
      <c r="P18" s="4"/>
      <c r="Q18" s="4"/>
      <c r="R18" s="4"/>
      <c r="S18" s="4"/>
      <c r="T18" s="4"/>
      <c r="U18" s="4"/>
    </row>
    <row r="19" spans="1:21" x14ac:dyDescent="0.25">
      <c r="G19" s="84"/>
      <c r="H19" s="85"/>
      <c r="I19" s="85"/>
      <c r="J19" s="85"/>
      <c r="K19" s="85"/>
      <c r="L19" s="85"/>
      <c r="M19" s="85"/>
      <c r="N19" s="86"/>
      <c r="O19" s="4"/>
      <c r="P19" s="4"/>
      <c r="Q19" s="4"/>
      <c r="R19" s="4"/>
      <c r="S19" s="4"/>
      <c r="T19" s="4"/>
      <c r="U19" s="4"/>
    </row>
    <row r="20" spans="1:21" x14ac:dyDescent="0.25">
      <c r="G20" s="84"/>
      <c r="H20" s="85"/>
      <c r="I20" s="85"/>
      <c r="J20" s="85"/>
      <c r="K20" s="85"/>
      <c r="L20" s="85"/>
      <c r="M20" s="85"/>
      <c r="N20" s="86"/>
      <c r="O20" s="4"/>
      <c r="P20" s="4"/>
      <c r="Q20" s="4"/>
      <c r="R20" s="4"/>
      <c r="S20" s="4"/>
      <c r="T20" s="4"/>
      <c r="U20" s="4"/>
    </row>
    <row r="21" spans="1:21" x14ac:dyDescent="0.25">
      <c r="G21" s="84"/>
      <c r="H21" s="85"/>
      <c r="I21" s="85"/>
      <c r="J21" s="85"/>
      <c r="K21" s="85"/>
      <c r="L21" s="85"/>
      <c r="M21" s="85"/>
      <c r="N21" s="86"/>
      <c r="O21" s="4"/>
      <c r="P21" s="4"/>
      <c r="Q21" s="4"/>
      <c r="R21" s="4"/>
      <c r="S21" s="4"/>
      <c r="T21" s="4"/>
      <c r="U21" s="4"/>
    </row>
    <row r="22" spans="1:21" x14ac:dyDescent="0.25">
      <c r="G22" s="84"/>
      <c r="H22" s="85"/>
      <c r="I22" s="85"/>
      <c r="J22" s="85"/>
      <c r="K22" s="85"/>
      <c r="L22" s="85"/>
      <c r="M22" s="85"/>
      <c r="N22" s="86"/>
      <c r="O22" s="4"/>
      <c r="P22" s="4"/>
      <c r="Q22" s="4"/>
      <c r="R22" s="4"/>
      <c r="S22" s="4"/>
      <c r="T22" s="4"/>
      <c r="U22" s="4"/>
    </row>
    <row r="23" spans="1:21" x14ac:dyDescent="0.25">
      <c r="G23" s="84"/>
      <c r="H23" s="85"/>
      <c r="I23" s="85"/>
      <c r="J23" s="85"/>
      <c r="K23" s="85"/>
      <c r="L23" s="85"/>
      <c r="M23" s="85"/>
      <c r="N23" s="86"/>
      <c r="O23" s="4"/>
      <c r="P23" s="4"/>
      <c r="Q23" s="4"/>
      <c r="R23" s="4"/>
      <c r="S23" s="4"/>
      <c r="T23" s="4"/>
      <c r="U23" s="4"/>
    </row>
    <row r="24" spans="1:21" x14ac:dyDescent="0.25">
      <c r="G24" s="84"/>
      <c r="H24" s="85"/>
      <c r="I24" s="85"/>
      <c r="J24" s="85"/>
      <c r="K24" s="85"/>
      <c r="L24" s="85"/>
      <c r="M24" s="85"/>
      <c r="N24" s="86"/>
      <c r="O24" s="4"/>
      <c r="P24" s="4"/>
      <c r="Q24" s="4"/>
      <c r="R24" s="4"/>
      <c r="S24" s="4"/>
      <c r="T24" s="4"/>
      <c r="U24" s="4"/>
    </row>
    <row r="25" spans="1:21" x14ac:dyDescent="0.25">
      <c r="G25" s="84"/>
      <c r="H25" s="85"/>
      <c r="I25" s="85"/>
      <c r="J25" s="85"/>
      <c r="K25" s="85"/>
      <c r="L25" s="85"/>
      <c r="M25" s="85"/>
      <c r="N25" s="86"/>
      <c r="O25" s="4"/>
      <c r="P25" s="4"/>
      <c r="Q25" s="4"/>
      <c r="R25" s="4"/>
      <c r="S25" s="4"/>
      <c r="T25" s="4"/>
      <c r="U25" s="4"/>
    </row>
    <row r="26" spans="1:21" ht="15.75" thickBot="1" x14ac:dyDescent="0.3">
      <c r="G26" s="87"/>
      <c r="H26" s="88"/>
      <c r="I26" s="88"/>
      <c r="J26" s="88"/>
      <c r="K26" s="88"/>
      <c r="L26" s="88"/>
      <c r="M26" s="88"/>
      <c r="N26" s="89"/>
      <c r="O26" s="4"/>
      <c r="P26" s="4"/>
      <c r="Q26" s="4"/>
      <c r="R26" s="4"/>
      <c r="S26" s="4"/>
      <c r="T26" s="4"/>
      <c r="U26" s="4"/>
    </row>
    <row r="27" spans="1:21" x14ac:dyDescent="0.25">
      <c r="N27" s="4"/>
      <c r="O27" s="4"/>
      <c r="P27" s="4"/>
      <c r="Q27" s="4"/>
      <c r="R27" s="4"/>
      <c r="S27" s="4"/>
      <c r="T27" s="4"/>
      <c r="U27" s="4"/>
    </row>
    <row r="28" spans="1:21" x14ac:dyDescent="0.25">
      <c r="A28"/>
      <c r="B28" s="94" t="s">
        <v>33</v>
      </c>
      <c r="C28" s="95"/>
      <c r="D28"/>
      <c r="E28" s="96" t="s">
        <v>34</v>
      </c>
      <c r="F28" s="97"/>
      <c r="G28"/>
      <c r="H28" s="98" t="s">
        <v>36</v>
      </c>
      <c r="I28" s="99"/>
      <c r="J28"/>
      <c r="K28" s="100" t="s">
        <v>37</v>
      </c>
      <c r="L28" s="101"/>
      <c r="M28"/>
      <c r="N28" s="4"/>
      <c r="O28" s="4"/>
      <c r="P28" s="4"/>
      <c r="Q28" s="4"/>
      <c r="R28" s="4"/>
      <c r="S28" s="4"/>
      <c r="T28" s="4"/>
      <c r="U28" s="4"/>
    </row>
    <row r="29" spans="1:21" x14ac:dyDescent="0.25">
      <c r="A29"/>
      <c r="B29" s="41" t="s">
        <v>3</v>
      </c>
      <c r="C29" s="41" t="s">
        <v>53</v>
      </c>
      <c r="D29"/>
      <c r="E29" s="32" t="s">
        <v>3</v>
      </c>
      <c r="F29" s="32" t="s">
        <v>53</v>
      </c>
      <c r="G29"/>
      <c r="H29" s="33" t="s">
        <v>3</v>
      </c>
      <c r="I29" s="33" t="s">
        <v>53</v>
      </c>
      <c r="J29"/>
      <c r="K29" s="42" t="s">
        <v>3</v>
      </c>
      <c r="L29" s="42" t="s">
        <v>53</v>
      </c>
      <c r="M29"/>
      <c r="N29" s="4"/>
      <c r="O29" s="4"/>
      <c r="P29" s="4"/>
      <c r="Q29" s="4"/>
      <c r="R29" s="4"/>
      <c r="S29" s="4"/>
      <c r="T29" s="4"/>
      <c r="U29" s="4"/>
    </row>
    <row r="30" spans="1:21" x14ac:dyDescent="0.25">
      <c r="A30"/>
      <c r="B30" s="15">
        <v>1</v>
      </c>
      <c r="C30" s="16">
        <v>1.55</v>
      </c>
      <c r="D30" s="17">
        <v>1</v>
      </c>
      <c r="E30" s="15">
        <v>1</v>
      </c>
      <c r="F30" s="16">
        <v>3.1</v>
      </c>
      <c r="G30" s="17">
        <v>1</v>
      </c>
      <c r="H30" s="15">
        <v>1</v>
      </c>
      <c r="I30" s="16">
        <v>17</v>
      </c>
      <c r="J30" s="17">
        <v>1</v>
      </c>
      <c r="K30" s="15">
        <v>1</v>
      </c>
      <c r="L30" s="16">
        <v>25.13</v>
      </c>
      <c r="M30" s="17">
        <v>1</v>
      </c>
      <c r="N30" s="4"/>
      <c r="O30" s="4"/>
      <c r="P30" s="4"/>
      <c r="Q30" s="4"/>
      <c r="R30" s="4"/>
      <c r="S30" s="4"/>
      <c r="T30" s="4"/>
      <c r="U30" s="4"/>
    </row>
    <row r="31" spans="1:21" x14ac:dyDescent="0.25">
      <c r="A31"/>
      <c r="B31" s="15">
        <v>2</v>
      </c>
      <c r="C31" s="16">
        <v>1.6</v>
      </c>
      <c r="D31" s="17">
        <v>2</v>
      </c>
      <c r="E31" s="15">
        <v>2</v>
      </c>
      <c r="F31" s="16">
        <v>3.2</v>
      </c>
      <c r="G31" s="17">
        <v>2</v>
      </c>
      <c r="H31" s="15">
        <v>2</v>
      </c>
      <c r="I31" s="16">
        <v>20.7</v>
      </c>
      <c r="J31" s="17">
        <v>2</v>
      </c>
      <c r="K31" s="15">
        <v>2</v>
      </c>
      <c r="L31" s="16">
        <v>30.61</v>
      </c>
      <c r="M31" s="17">
        <v>2</v>
      </c>
      <c r="N31" s="4"/>
      <c r="O31" s="4"/>
      <c r="P31" s="4"/>
      <c r="Q31" s="4"/>
      <c r="R31" s="4"/>
      <c r="S31" s="4"/>
      <c r="T31" s="4"/>
      <c r="U31" s="4"/>
    </row>
    <row r="32" spans="1:21" x14ac:dyDescent="0.25">
      <c r="A32"/>
      <c r="B32" s="15">
        <v>3</v>
      </c>
      <c r="C32" s="16">
        <v>1.7</v>
      </c>
      <c r="D32" s="17">
        <v>3</v>
      </c>
      <c r="E32" s="15">
        <v>3</v>
      </c>
      <c r="F32" s="16">
        <v>3.4</v>
      </c>
      <c r="G32" s="17">
        <v>3</v>
      </c>
      <c r="H32" s="15">
        <v>3</v>
      </c>
      <c r="I32" s="16">
        <v>28.1</v>
      </c>
      <c r="J32" s="17">
        <v>3</v>
      </c>
      <c r="K32" s="15">
        <v>3</v>
      </c>
      <c r="L32" s="16">
        <v>41.56</v>
      </c>
      <c r="M32" s="17">
        <v>3</v>
      </c>
      <c r="N32" s="4"/>
      <c r="O32" s="4"/>
      <c r="P32" s="4"/>
      <c r="Q32" s="4"/>
      <c r="R32" s="4"/>
      <c r="S32" s="4"/>
      <c r="T32" s="4"/>
      <c r="U32" s="4"/>
    </row>
    <row r="33" spans="1:21" x14ac:dyDescent="0.25">
      <c r="A33"/>
      <c r="B33" s="15">
        <v>4</v>
      </c>
      <c r="C33" s="16">
        <v>2.1</v>
      </c>
      <c r="D33" s="17">
        <v>4</v>
      </c>
      <c r="E33" s="15">
        <v>4</v>
      </c>
      <c r="F33" s="16">
        <v>4.2</v>
      </c>
      <c r="G33" s="17">
        <v>4</v>
      </c>
      <c r="H33" s="15">
        <v>4</v>
      </c>
      <c r="I33" s="16">
        <v>31.8</v>
      </c>
      <c r="J33" s="17">
        <v>4</v>
      </c>
      <c r="K33" s="15">
        <v>4</v>
      </c>
      <c r="L33" s="16">
        <v>47.03</v>
      </c>
      <c r="M33" s="17">
        <v>4</v>
      </c>
      <c r="N33" s="4"/>
      <c r="O33" s="4"/>
      <c r="P33" s="4"/>
      <c r="Q33" s="4"/>
      <c r="R33" s="4"/>
      <c r="S33" s="4"/>
      <c r="T33" s="4"/>
      <c r="U33" s="4"/>
    </row>
    <row r="34" spans="1:21" x14ac:dyDescent="0.25">
      <c r="A34"/>
      <c r="B34" s="15">
        <v>5</v>
      </c>
      <c r="C34" s="16">
        <v>2.5499999999999998</v>
      </c>
      <c r="D34" s="17">
        <v>5</v>
      </c>
      <c r="E34" s="15">
        <v>5</v>
      </c>
      <c r="F34" s="16">
        <v>5.0999999999999996</v>
      </c>
      <c r="G34" s="17">
        <v>5</v>
      </c>
      <c r="H34" s="15">
        <v>5</v>
      </c>
      <c r="I34" s="16">
        <v>35.5</v>
      </c>
      <c r="J34" s="17">
        <v>5</v>
      </c>
      <c r="K34" s="15">
        <v>5</v>
      </c>
      <c r="L34" s="16">
        <v>52.5</v>
      </c>
      <c r="M34" s="17">
        <v>5</v>
      </c>
      <c r="N34" s="4"/>
      <c r="O34" s="4"/>
      <c r="P34" s="4"/>
      <c r="Q34" s="4"/>
      <c r="R34" s="4"/>
      <c r="S34" s="4"/>
      <c r="T34" s="4"/>
      <c r="U34" s="4"/>
    </row>
    <row r="35" spans="1:21" x14ac:dyDescent="0.25">
      <c r="A35"/>
      <c r="B35" s="15">
        <v>6</v>
      </c>
      <c r="C35" s="16">
        <v>2.7</v>
      </c>
      <c r="D35" s="17">
        <v>6</v>
      </c>
      <c r="E35" s="15">
        <v>6</v>
      </c>
      <c r="F35" s="16">
        <v>5.5</v>
      </c>
      <c r="G35" s="17">
        <v>6</v>
      </c>
      <c r="H35" s="15">
        <v>6</v>
      </c>
      <c r="I35" s="16">
        <v>39.200000000000003</v>
      </c>
      <c r="J35" s="17">
        <v>6</v>
      </c>
      <c r="K35" s="15">
        <v>6</v>
      </c>
      <c r="L35" s="16">
        <v>58.6</v>
      </c>
      <c r="M35" s="17">
        <v>6</v>
      </c>
      <c r="N35" s="4"/>
      <c r="O35" s="4"/>
      <c r="P35" s="4"/>
      <c r="Q35" s="4"/>
      <c r="R35" s="4"/>
      <c r="S35" s="4"/>
      <c r="T35" s="4"/>
      <c r="U35" s="4"/>
    </row>
    <row r="36" spans="1:21" x14ac:dyDescent="0.25">
      <c r="A36"/>
      <c r="B36" s="15">
        <v>7</v>
      </c>
      <c r="C36" s="16">
        <v>2.9</v>
      </c>
      <c r="D36" s="17">
        <v>7</v>
      </c>
      <c r="E36" s="15">
        <v>7</v>
      </c>
      <c r="F36" s="16">
        <v>5.8</v>
      </c>
      <c r="G36" s="17">
        <v>7</v>
      </c>
      <c r="H36" s="15">
        <v>7</v>
      </c>
      <c r="I36" s="16">
        <v>42.9</v>
      </c>
      <c r="J36" s="17">
        <v>7</v>
      </c>
      <c r="K36" s="15">
        <v>7</v>
      </c>
      <c r="L36" s="16">
        <v>63.45</v>
      </c>
      <c r="M36" s="17">
        <v>7</v>
      </c>
      <c r="N36" s="4"/>
      <c r="O36" s="4"/>
      <c r="P36" s="4"/>
      <c r="Q36" s="4"/>
      <c r="R36" s="4"/>
      <c r="S36" s="4"/>
      <c r="T36" s="4"/>
      <c r="U36" s="4"/>
    </row>
    <row r="37" spans="1:21" x14ac:dyDescent="0.25">
      <c r="A37"/>
      <c r="B37" s="15">
        <v>8</v>
      </c>
      <c r="C37" s="16">
        <v>3.4</v>
      </c>
      <c r="D37" s="17">
        <v>8</v>
      </c>
      <c r="E37" s="15">
        <v>8</v>
      </c>
      <c r="F37" s="16">
        <v>6.8</v>
      </c>
      <c r="G37" s="17">
        <v>8</v>
      </c>
      <c r="H37" s="15">
        <v>8</v>
      </c>
      <c r="I37" s="16">
        <v>46.6</v>
      </c>
      <c r="J37" s="17">
        <v>8</v>
      </c>
      <c r="K37" s="15">
        <v>8</v>
      </c>
      <c r="L37" s="16">
        <v>69.569999999999993</v>
      </c>
      <c r="M37" s="17">
        <v>8</v>
      </c>
      <c r="N37" s="4"/>
      <c r="O37" s="4"/>
      <c r="P37" s="4"/>
      <c r="Q37" s="4"/>
      <c r="R37" s="4"/>
      <c r="S37" s="4"/>
      <c r="T37" s="4"/>
      <c r="U37" s="4"/>
    </row>
    <row r="38" spans="1:21" x14ac:dyDescent="0.25">
      <c r="A38"/>
      <c r="B38" s="15">
        <v>9</v>
      </c>
      <c r="C38" s="16">
        <v>4</v>
      </c>
      <c r="D38" s="17">
        <v>9</v>
      </c>
      <c r="E38" s="15">
        <v>9</v>
      </c>
      <c r="F38" s="16">
        <v>8</v>
      </c>
      <c r="G38" s="17">
        <v>9</v>
      </c>
      <c r="H38" s="15">
        <v>9</v>
      </c>
      <c r="I38" s="16">
        <v>50.3</v>
      </c>
      <c r="J38" s="17">
        <v>9</v>
      </c>
      <c r="K38" s="15">
        <v>9</v>
      </c>
      <c r="L38" s="16">
        <v>75.099999999999994</v>
      </c>
      <c r="M38" s="17">
        <v>9</v>
      </c>
      <c r="N38" s="4"/>
      <c r="O38" s="4"/>
      <c r="P38" s="4"/>
      <c r="Q38" s="4"/>
      <c r="R38" s="4"/>
      <c r="S38" s="4"/>
      <c r="T38" s="4"/>
      <c r="U38" s="4"/>
    </row>
    <row r="39" spans="1:21" x14ac:dyDescent="0.25">
      <c r="A39"/>
      <c r="B39" s="15">
        <v>10</v>
      </c>
      <c r="C39" s="16">
        <v>4.8</v>
      </c>
      <c r="D39" s="17">
        <v>10</v>
      </c>
      <c r="E39" s="15">
        <v>10</v>
      </c>
      <c r="F39" s="16">
        <v>9.6</v>
      </c>
      <c r="G39" s="17">
        <v>10</v>
      </c>
      <c r="H39" s="15">
        <v>10</v>
      </c>
      <c r="I39" s="16">
        <v>54</v>
      </c>
      <c r="J39" s="17">
        <v>10</v>
      </c>
      <c r="K39" s="15">
        <v>10</v>
      </c>
      <c r="L39" s="16">
        <v>80.61</v>
      </c>
      <c r="M39" s="17">
        <v>10</v>
      </c>
    </row>
    <row r="40" spans="1:21" x14ac:dyDescent="0.25">
      <c r="A40"/>
      <c r="B40" s="15">
        <v>11</v>
      </c>
      <c r="C40" s="16">
        <v>5.6</v>
      </c>
      <c r="D40" s="17">
        <v>11</v>
      </c>
      <c r="E40" s="15">
        <v>11</v>
      </c>
      <c r="F40" s="16">
        <v>11.2</v>
      </c>
      <c r="G40" s="17">
        <v>11</v>
      </c>
      <c r="H40" s="15">
        <v>11</v>
      </c>
      <c r="I40" s="16">
        <v>57.7</v>
      </c>
      <c r="J40" s="17">
        <v>11</v>
      </c>
      <c r="K40" s="15">
        <v>11</v>
      </c>
      <c r="L40" s="16">
        <v>86.14</v>
      </c>
      <c r="M40" s="17">
        <v>11</v>
      </c>
      <c r="N40" s="5"/>
      <c r="O40" s="5"/>
      <c r="P40" s="5"/>
      <c r="Q40" s="5"/>
      <c r="R40" s="5"/>
      <c r="S40" s="5"/>
      <c r="T40" s="5"/>
      <c r="U40" s="5"/>
    </row>
    <row r="41" spans="1:21" x14ac:dyDescent="0.25">
      <c r="A41"/>
      <c r="B41" s="15">
        <v>12</v>
      </c>
      <c r="C41" s="16">
        <v>6.4</v>
      </c>
      <c r="D41" s="17">
        <v>12</v>
      </c>
      <c r="E41" s="15">
        <v>12</v>
      </c>
      <c r="F41" s="16">
        <v>12.8</v>
      </c>
      <c r="G41" s="17">
        <v>12</v>
      </c>
      <c r="H41" s="15">
        <v>12</v>
      </c>
      <c r="I41" s="16">
        <v>61.4</v>
      </c>
      <c r="J41" s="17">
        <v>12</v>
      </c>
      <c r="K41" s="15">
        <v>12</v>
      </c>
      <c r="L41" s="16">
        <v>91.66</v>
      </c>
      <c r="M41" s="17">
        <v>12</v>
      </c>
      <c r="N41" s="4"/>
      <c r="O41" s="4"/>
      <c r="P41" s="4"/>
      <c r="Q41" s="4"/>
      <c r="R41" s="4"/>
      <c r="S41" s="4"/>
      <c r="T41" s="4"/>
      <c r="U41" s="4"/>
    </row>
    <row r="42" spans="1:21" x14ac:dyDescent="0.25">
      <c r="A42"/>
      <c r="B42" s="15">
        <v>13</v>
      </c>
      <c r="C42" s="16">
        <v>7.2</v>
      </c>
      <c r="D42" s="17">
        <v>13</v>
      </c>
      <c r="E42" s="15">
        <v>13</v>
      </c>
      <c r="F42" s="16">
        <v>14.4</v>
      </c>
      <c r="G42" s="17">
        <v>13</v>
      </c>
      <c r="H42" s="15">
        <v>13</v>
      </c>
      <c r="I42" s="16">
        <v>65.099999999999994</v>
      </c>
      <c r="J42" s="17">
        <v>13</v>
      </c>
      <c r="K42" s="15">
        <v>13</v>
      </c>
      <c r="L42" s="16">
        <v>97.19</v>
      </c>
      <c r="M42" s="17">
        <v>13</v>
      </c>
      <c r="N42" s="4"/>
      <c r="O42" s="4"/>
      <c r="P42" s="4"/>
      <c r="Q42" s="4"/>
      <c r="R42" s="4"/>
      <c r="S42" s="4"/>
      <c r="T42" s="4"/>
      <c r="U42" s="4"/>
    </row>
    <row r="43" spans="1:21" x14ac:dyDescent="0.25">
      <c r="A43"/>
      <c r="B43" s="15">
        <v>14</v>
      </c>
      <c r="C43" s="16">
        <v>8</v>
      </c>
      <c r="D43" s="17">
        <v>14</v>
      </c>
      <c r="E43" s="15">
        <v>14</v>
      </c>
      <c r="F43" s="16">
        <v>16</v>
      </c>
      <c r="G43" s="17">
        <v>14</v>
      </c>
      <c r="H43" s="15">
        <v>14</v>
      </c>
      <c r="I43" s="16">
        <v>68.8</v>
      </c>
      <c r="J43" s="17">
        <v>14</v>
      </c>
      <c r="K43" s="15">
        <v>14</v>
      </c>
      <c r="L43" s="16">
        <v>102.71</v>
      </c>
      <c r="M43" s="17">
        <v>14</v>
      </c>
      <c r="O43" s="4"/>
      <c r="P43" s="4"/>
      <c r="Q43" s="4"/>
      <c r="R43" s="4"/>
      <c r="S43" s="4"/>
      <c r="T43" s="4"/>
      <c r="U43" s="4"/>
    </row>
    <row r="44" spans="1:21" x14ac:dyDescent="0.25">
      <c r="A44"/>
      <c r="B44" s="15">
        <v>15</v>
      </c>
      <c r="C44" s="16">
        <v>8.8000000000000007</v>
      </c>
      <c r="D44" s="17">
        <v>15</v>
      </c>
      <c r="E44" s="15">
        <v>15</v>
      </c>
      <c r="F44" s="16">
        <v>17.600000000000001</v>
      </c>
      <c r="G44" s="17">
        <v>15</v>
      </c>
      <c r="H44" s="15">
        <v>15</v>
      </c>
      <c r="I44" s="16">
        <v>72.5</v>
      </c>
      <c r="J44" s="17">
        <v>15</v>
      </c>
      <c r="K44" s="15">
        <v>15</v>
      </c>
      <c r="L44" s="16">
        <v>108.23</v>
      </c>
      <c r="M44" s="17">
        <v>15</v>
      </c>
      <c r="N44" s="4"/>
      <c r="O44" s="4"/>
      <c r="P44" s="4"/>
      <c r="Q44" s="4"/>
      <c r="R44" s="4"/>
      <c r="S44" s="4"/>
      <c r="T44" s="4"/>
      <c r="U44" s="4"/>
    </row>
    <row r="45" spans="1:21" x14ac:dyDescent="0.25">
      <c r="A45"/>
      <c r="B45" s="15">
        <v>16</v>
      </c>
      <c r="C45" s="16">
        <v>9.6</v>
      </c>
      <c r="D45" s="17">
        <v>16</v>
      </c>
      <c r="E45" s="15">
        <v>16</v>
      </c>
      <c r="F45" s="16">
        <v>19.2</v>
      </c>
      <c r="G45" s="17">
        <v>16</v>
      </c>
      <c r="H45" s="15">
        <v>16</v>
      </c>
      <c r="I45" s="16">
        <v>76.2</v>
      </c>
      <c r="J45" s="17">
        <v>16</v>
      </c>
      <c r="K45" s="15">
        <v>16</v>
      </c>
      <c r="L45" s="16">
        <v>113.76</v>
      </c>
      <c r="M45" s="17">
        <v>16</v>
      </c>
      <c r="N45" s="4"/>
      <c r="O45" s="4"/>
      <c r="P45" s="4"/>
      <c r="Q45" s="4"/>
      <c r="R45" s="4"/>
      <c r="S45" s="4"/>
      <c r="T45" s="4"/>
      <c r="U45" s="4"/>
    </row>
    <row r="46" spans="1:21" x14ac:dyDescent="0.25">
      <c r="A46"/>
      <c r="B46" s="15">
        <v>17</v>
      </c>
      <c r="C46" s="16">
        <v>10</v>
      </c>
      <c r="D46" s="17">
        <v>17</v>
      </c>
      <c r="E46" s="15">
        <v>17</v>
      </c>
      <c r="F46" s="16">
        <v>20.2</v>
      </c>
      <c r="G46" s="17">
        <v>17</v>
      </c>
      <c r="H46" s="15">
        <v>17</v>
      </c>
      <c r="I46" s="16">
        <v>77.900000000000006</v>
      </c>
      <c r="J46" s="17">
        <v>17</v>
      </c>
      <c r="K46" s="15">
        <v>17</v>
      </c>
      <c r="L46" s="16">
        <v>116.5</v>
      </c>
      <c r="M46" s="17">
        <v>17</v>
      </c>
      <c r="N46" s="4"/>
      <c r="O46" s="4"/>
      <c r="P46" s="4"/>
      <c r="Q46" s="4"/>
      <c r="R46" s="4"/>
      <c r="S46" s="4"/>
      <c r="T46" s="4"/>
      <c r="U46" s="4"/>
    </row>
    <row r="47" spans="1:21" x14ac:dyDescent="0.25">
      <c r="A47"/>
      <c r="B47" s="15">
        <v>18</v>
      </c>
      <c r="C47" s="16">
        <v>10.4</v>
      </c>
      <c r="D47" s="17">
        <v>18</v>
      </c>
      <c r="E47" s="15">
        <v>18</v>
      </c>
      <c r="F47" s="16">
        <v>20.8</v>
      </c>
      <c r="G47" s="17">
        <v>18</v>
      </c>
      <c r="H47" s="15">
        <v>18</v>
      </c>
      <c r="I47" s="16">
        <v>79.900000000000006</v>
      </c>
      <c r="J47" s="17">
        <v>18</v>
      </c>
      <c r="K47" s="15">
        <v>18</v>
      </c>
      <c r="L47" s="16">
        <v>119.28</v>
      </c>
      <c r="M47" s="17">
        <v>18</v>
      </c>
      <c r="N47" s="4"/>
      <c r="O47" s="4"/>
      <c r="P47" s="4"/>
      <c r="Q47" s="4"/>
      <c r="R47" s="4"/>
      <c r="S47" s="4"/>
      <c r="T47" s="4"/>
      <c r="U47" s="4"/>
    </row>
    <row r="48" spans="1:21" x14ac:dyDescent="0.25">
      <c r="A48"/>
      <c r="B48" s="15">
        <v>19</v>
      </c>
      <c r="C48" s="16">
        <v>11.2</v>
      </c>
      <c r="D48" s="17">
        <v>19</v>
      </c>
      <c r="E48" s="15">
        <v>19</v>
      </c>
      <c r="F48" s="16">
        <v>22.4</v>
      </c>
      <c r="G48" s="17">
        <v>19</v>
      </c>
      <c r="H48" s="15">
        <v>19</v>
      </c>
      <c r="I48" s="16">
        <v>83.2</v>
      </c>
      <c r="J48" s="17">
        <v>19</v>
      </c>
      <c r="K48" s="15">
        <v>19</v>
      </c>
      <c r="L48" s="16">
        <v>124.21</v>
      </c>
      <c r="M48" s="17">
        <v>19</v>
      </c>
      <c r="N48" s="4"/>
      <c r="O48" s="4"/>
      <c r="P48" s="4"/>
      <c r="Q48" s="4"/>
      <c r="R48" s="4"/>
      <c r="S48" s="4"/>
      <c r="T48" s="4"/>
      <c r="U48" s="4"/>
    </row>
    <row r="49" spans="1:21" x14ac:dyDescent="0.25">
      <c r="A49"/>
      <c r="B49" s="15">
        <v>20</v>
      </c>
      <c r="C49" s="16">
        <v>12</v>
      </c>
      <c r="D49" s="17">
        <v>20</v>
      </c>
      <c r="E49" s="15">
        <v>20</v>
      </c>
      <c r="F49" s="16">
        <v>24</v>
      </c>
      <c r="G49" s="17">
        <v>20</v>
      </c>
      <c r="H49" s="15">
        <v>20</v>
      </c>
      <c r="I49" s="16">
        <v>86.9</v>
      </c>
      <c r="J49" s="17">
        <v>20</v>
      </c>
      <c r="K49" s="15">
        <v>20</v>
      </c>
      <c r="L49" s="16">
        <v>129.72999999999999</v>
      </c>
      <c r="M49" s="17">
        <v>20</v>
      </c>
      <c r="N49" s="4"/>
      <c r="O49" s="4"/>
      <c r="P49" s="4"/>
      <c r="Q49" s="4"/>
      <c r="R49" s="4"/>
      <c r="S49" s="4"/>
      <c r="T49" s="4"/>
      <c r="U49" s="4"/>
    </row>
    <row r="50" spans="1:21" x14ac:dyDescent="0.25">
      <c r="A50"/>
      <c r="B50" s="15">
        <v>21</v>
      </c>
      <c r="C50" s="16">
        <v>12.8</v>
      </c>
      <c r="D50" s="17">
        <v>21</v>
      </c>
      <c r="E50" s="15">
        <v>21</v>
      </c>
      <c r="F50" s="16">
        <v>25.6</v>
      </c>
      <c r="G50" s="17">
        <v>21</v>
      </c>
      <c r="H50" s="15">
        <v>21</v>
      </c>
      <c r="I50" s="16">
        <v>90.6</v>
      </c>
      <c r="J50" s="17">
        <v>21</v>
      </c>
      <c r="K50" s="15">
        <v>21</v>
      </c>
      <c r="L50" s="16">
        <v>135.26</v>
      </c>
      <c r="M50" s="17">
        <v>21</v>
      </c>
      <c r="N50" s="4"/>
      <c r="O50" s="4"/>
      <c r="P50" s="4"/>
      <c r="Q50" s="4"/>
      <c r="R50" s="4"/>
      <c r="S50" s="4"/>
      <c r="T50" s="4"/>
      <c r="U50" s="4"/>
    </row>
    <row r="51" spans="1:21" x14ac:dyDescent="0.25">
      <c r="A51"/>
      <c r="B51" s="15">
        <v>22</v>
      </c>
      <c r="C51" s="16">
        <v>13.6</v>
      </c>
      <c r="D51" s="17">
        <v>22</v>
      </c>
      <c r="E51" s="15">
        <v>22</v>
      </c>
      <c r="F51" s="16">
        <v>27.2</v>
      </c>
      <c r="G51" s="17">
        <v>22</v>
      </c>
      <c r="H51" s="15">
        <v>22</v>
      </c>
      <c r="I51" s="16">
        <v>94.3</v>
      </c>
      <c r="J51" s="17">
        <v>22</v>
      </c>
      <c r="K51" s="15">
        <v>22</v>
      </c>
      <c r="L51" s="16">
        <v>140.79</v>
      </c>
      <c r="M51" s="17">
        <v>22</v>
      </c>
      <c r="N51" s="4"/>
      <c r="O51" s="4"/>
      <c r="P51" s="4"/>
      <c r="Q51" s="4"/>
      <c r="R51" s="4"/>
      <c r="S51" s="4"/>
      <c r="T51" s="4"/>
      <c r="U51" s="4"/>
    </row>
    <row r="52" spans="1:21" x14ac:dyDescent="0.25">
      <c r="A52"/>
      <c r="B52" s="15">
        <v>23</v>
      </c>
      <c r="C52" s="16">
        <v>14.4</v>
      </c>
      <c r="D52" s="17">
        <v>23</v>
      </c>
      <c r="E52" s="15">
        <v>23</v>
      </c>
      <c r="F52" s="16">
        <v>28.8</v>
      </c>
      <c r="G52" s="17">
        <v>23</v>
      </c>
      <c r="H52" s="15">
        <v>23</v>
      </c>
      <c r="I52" s="16">
        <v>98</v>
      </c>
      <c r="J52" s="17">
        <v>23</v>
      </c>
      <c r="K52" s="15">
        <v>23</v>
      </c>
      <c r="L52" s="16">
        <v>146.32</v>
      </c>
      <c r="M52" s="17">
        <v>23</v>
      </c>
      <c r="N52" s="4"/>
      <c r="O52" s="4"/>
      <c r="P52" s="4"/>
      <c r="Q52" s="4"/>
      <c r="R52" s="4"/>
      <c r="S52" s="4"/>
      <c r="T52" s="4"/>
      <c r="U52" s="4"/>
    </row>
    <row r="53" spans="1:21" x14ac:dyDescent="0.25">
      <c r="A53"/>
      <c r="B53" s="15">
        <v>24</v>
      </c>
      <c r="C53" s="16">
        <v>15.2</v>
      </c>
      <c r="D53" s="17">
        <v>24</v>
      </c>
      <c r="E53" s="15">
        <v>24</v>
      </c>
      <c r="F53" s="16">
        <v>30.4</v>
      </c>
      <c r="G53" s="17">
        <v>24</v>
      </c>
      <c r="H53" s="15">
        <v>24</v>
      </c>
      <c r="I53" s="16">
        <v>101.7</v>
      </c>
      <c r="J53" s="17">
        <v>24</v>
      </c>
      <c r="K53" s="15">
        <v>24</v>
      </c>
      <c r="L53" s="16">
        <v>151.85</v>
      </c>
      <c r="M53" s="17">
        <v>24</v>
      </c>
      <c r="N53" s="4"/>
      <c r="O53" s="4"/>
      <c r="P53" s="4"/>
      <c r="Q53" s="4"/>
      <c r="R53" s="4"/>
      <c r="S53" s="4"/>
      <c r="T53" s="4"/>
      <c r="U53" s="4"/>
    </row>
    <row r="54" spans="1:21" x14ac:dyDescent="0.25">
      <c r="A54"/>
      <c r="B54" s="15">
        <v>25</v>
      </c>
      <c r="C54" s="16">
        <v>16</v>
      </c>
      <c r="D54" s="17">
        <v>25</v>
      </c>
      <c r="E54" s="15">
        <v>25</v>
      </c>
      <c r="F54" s="16">
        <v>32</v>
      </c>
      <c r="G54" s="17">
        <v>25</v>
      </c>
      <c r="H54" s="15">
        <v>25</v>
      </c>
      <c r="I54" s="16">
        <v>105.4</v>
      </c>
      <c r="J54" s="17">
        <v>25</v>
      </c>
      <c r="K54" s="15">
        <v>25</v>
      </c>
      <c r="L54" s="16">
        <v>157.37</v>
      </c>
      <c r="M54" s="17">
        <v>25</v>
      </c>
      <c r="N54" s="4"/>
      <c r="O54" s="4"/>
      <c r="P54" s="4"/>
      <c r="Q54" s="4"/>
      <c r="R54" s="4"/>
      <c r="S54" s="4"/>
      <c r="T54" s="4"/>
      <c r="U54" s="4"/>
    </row>
    <row r="55" spans="1:21" x14ac:dyDescent="0.25">
      <c r="A55"/>
      <c r="B55" s="15">
        <v>26</v>
      </c>
      <c r="C55" s="16">
        <v>16.8</v>
      </c>
      <c r="D55" s="17">
        <v>26</v>
      </c>
      <c r="E55" s="15">
        <v>26</v>
      </c>
      <c r="F55" s="16">
        <v>33.6</v>
      </c>
      <c r="G55" s="17">
        <v>26</v>
      </c>
      <c r="H55" s="15">
        <v>26</v>
      </c>
      <c r="I55" s="16">
        <v>109.1</v>
      </c>
      <c r="J55" s="17">
        <v>26</v>
      </c>
      <c r="K55" s="15">
        <v>26</v>
      </c>
      <c r="L55" s="16">
        <v>162.9</v>
      </c>
      <c r="M55" s="17">
        <v>26</v>
      </c>
      <c r="N55" s="4"/>
      <c r="O55" s="4"/>
      <c r="P55" s="4"/>
      <c r="Q55" s="4"/>
      <c r="R55" s="4"/>
      <c r="S55" s="4"/>
      <c r="T55" s="4"/>
      <c r="U55" s="4"/>
    </row>
    <row r="56" spans="1:21" x14ac:dyDescent="0.25">
      <c r="A56"/>
      <c r="B56" s="15">
        <v>27</v>
      </c>
      <c r="C56" s="16">
        <v>17.600000000000001</v>
      </c>
      <c r="D56" s="17">
        <v>27</v>
      </c>
      <c r="E56" s="15">
        <v>27</v>
      </c>
      <c r="F56" s="16">
        <v>35.200000000000003</v>
      </c>
      <c r="G56" s="17">
        <v>27</v>
      </c>
      <c r="H56" s="15">
        <v>27</v>
      </c>
      <c r="I56" s="16">
        <v>112.8</v>
      </c>
      <c r="J56" s="17">
        <v>27</v>
      </c>
      <c r="K56" s="15">
        <v>27</v>
      </c>
      <c r="L56" s="16">
        <v>168.42</v>
      </c>
      <c r="M56" s="17">
        <v>27</v>
      </c>
      <c r="N56" s="4"/>
      <c r="O56" s="4"/>
      <c r="P56" s="4"/>
      <c r="Q56" s="4"/>
      <c r="R56" s="4"/>
      <c r="S56" s="4"/>
      <c r="T56" s="4"/>
      <c r="U56" s="4"/>
    </row>
    <row r="57" spans="1:21" x14ac:dyDescent="0.25">
      <c r="A57"/>
      <c r="B57" s="15">
        <v>28</v>
      </c>
      <c r="C57" s="16">
        <v>19</v>
      </c>
      <c r="D57" s="17">
        <v>28</v>
      </c>
      <c r="E57" s="15">
        <v>28</v>
      </c>
      <c r="F57" s="16">
        <v>38</v>
      </c>
      <c r="G57" s="17">
        <v>28</v>
      </c>
      <c r="H57" s="15">
        <v>28</v>
      </c>
      <c r="I57" s="16">
        <v>116.5</v>
      </c>
      <c r="J57" s="17">
        <v>28</v>
      </c>
      <c r="K57" s="15">
        <v>28</v>
      </c>
      <c r="L57" s="16">
        <v>173.95</v>
      </c>
      <c r="M57" s="17">
        <v>28</v>
      </c>
      <c r="N57" s="4"/>
      <c r="O57" s="4"/>
      <c r="P57" s="4"/>
      <c r="Q57" s="4"/>
      <c r="R57" s="4"/>
      <c r="S57" s="4"/>
      <c r="T57" s="4"/>
      <c r="U57" s="4"/>
    </row>
    <row r="58" spans="1:21" x14ac:dyDescent="0.25">
      <c r="A58"/>
      <c r="B58" s="15">
        <v>29</v>
      </c>
      <c r="C58" s="16">
        <v>20.8</v>
      </c>
      <c r="D58" s="17">
        <v>29</v>
      </c>
      <c r="E58" s="15">
        <v>29</v>
      </c>
      <c r="F58" s="16">
        <v>41.6</v>
      </c>
      <c r="G58" s="17">
        <v>29</v>
      </c>
      <c r="H58" s="15">
        <v>29</v>
      </c>
      <c r="I58" s="16">
        <v>120.2</v>
      </c>
      <c r="J58" s="17">
        <v>29</v>
      </c>
      <c r="K58" s="15">
        <v>29</v>
      </c>
      <c r="L58" s="16">
        <v>179.47</v>
      </c>
      <c r="M58" s="17">
        <v>29</v>
      </c>
      <c r="N58" s="4"/>
      <c r="O58" s="4"/>
      <c r="P58" s="4"/>
      <c r="Q58" s="4"/>
      <c r="R58" s="4"/>
      <c r="S58" s="4"/>
      <c r="T58" s="4"/>
      <c r="U58" s="4"/>
    </row>
    <row r="59" spans="1:21" x14ac:dyDescent="0.25">
      <c r="A59"/>
      <c r="B59" s="15">
        <v>30</v>
      </c>
      <c r="C59" s="16">
        <v>22.4</v>
      </c>
      <c r="D59" s="17">
        <v>30</v>
      </c>
      <c r="E59" s="15">
        <v>30</v>
      </c>
      <c r="F59" s="16">
        <v>44.8</v>
      </c>
      <c r="G59" s="17">
        <v>30</v>
      </c>
      <c r="H59" s="15">
        <v>30</v>
      </c>
      <c r="I59" s="16">
        <v>123.9</v>
      </c>
      <c r="J59" s="17">
        <v>30</v>
      </c>
      <c r="K59" s="15">
        <v>30</v>
      </c>
      <c r="L59" s="16">
        <v>185</v>
      </c>
      <c r="M59" s="17">
        <v>30</v>
      </c>
    </row>
  </sheetData>
  <sheetProtection algorithmName="SHA-512" hashValue="hXVWDEVoC+yrOD/HNGk/MunnW69B8YemNG0ukWz+pcx3ljxlZwQCESnVbS6R++AdAxNwrM5B/wtmbaygaHCt7Q==" saltValue="t/NSFU4UPwUo9wkTFqFQHg==" spinCount="100000" sheet="1" selectLockedCells="1"/>
  <protectedRanges>
    <protectedRange algorithmName="SHA-512" hashValue="seYeNtJ8JBFOXpRUGvXCvpSHar0IvMKkFcthHHYkJm3pwSu7hdp9V09rzZXLOLVngNacQ2HwA5Bjjb+7jYsnFA==" saltValue="A5YKMy4nd98u4vxT4XyvgQ==" spinCount="100000" sqref="B28 E28 H28 K28 B30:M59" name="Plage1"/>
  </protectedRanges>
  <mergeCells count="19">
    <mergeCell ref="G5:N5"/>
    <mergeCell ref="G6:N26"/>
    <mergeCell ref="A12:C12"/>
    <mergeCell ref="G2:M2"/>
    <mergeCell ref="G3:M3"/>
    <mergeCell ref="B28:C28"/>
    <mergeCell ref="E28:F28"/>
    <mergeCell ref="H28:I28"/>
    <mergeCell ref="K28:L28"/>
    <mergeCell ref="A7:E7"/>
    <mergeCell ref="A8:C8"/>
    <mergeCell ref="A9:C9"/>
    <mergeCell ref="A10:C10"/>
    <mergeCell ref="A11:C11"/>
    <mergeCell ref="A1:D1"/>
    <mergeCell ref="A2:C2"/>
    <mergeCell ref="A3:C3"/>
    <mergeCell ref="A4:C4"/>
    <mergeCell ref="A5:C5"/>
  </mergeCells>
  <conditionalFormatting sqref="E9:E17">
    <cfRule type="cellIs" dxfId="28" priority="1" operator="equal">
      <formula>#N/A</formula>
    </cfRule>
    <cfRule type="cellIs" dxfId="27" priority="2" operator="equal">
      <formula>1</formula>
    </cfRule>
    <cfRule type="cellIs" dxfId="26" priority="3" operator="equal">
      <formula>30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F3BC-E8BD-49BA-9A5B-B593D2CE6DC8}">
  <dimension ref="A1:U60"/>
  <sheetViews>
    <sheetView workbookViewId="0">
      <selection activeCell="Q12" sqref="Q12"/>
    </sheetView>
  </sheetViews>
  <sheetFormatPr baseColWidth="10" defaultRowHeight="15" x14ac:dyDescent="0.25"/>
  <cols>
    <col min="1" max="1" width="13.28515625" style="1" customWidth="1"/>
    <col min="2" max="2" width="13" style="1" bestFit="1" customWidth="1"/>
    <col min="3" max="3" width="18.7109375" style="1" bestFit="1" customWidth="1"/>
    <col min="4" max="4" width="17.85546875" style="1" bestFit="1" customWidth="1"/>
    <col min="5" max="5" width="13" style="1" bestFit="1" customWidth="1"/>
    <col min="6" max="6" width="18.7109375" style="1" bestFit="1" customWidth="1"/>
    <col min="7" max="7" width="13" style="1" customWidth="1"/>
    <col min="8" max="8" width="13" style="1" bestFit="1" customWidth="1"/>
    <col min="9" max="9" width="18.7109375" style="1" bestFit="1" customWidth="1"/>
    <col min="10" max="10" width="12" style="1" customWidth="1"/>
    <col min="11" max="11" width="13" style="1" bestFit="1" customWidth="1"/>
    <col min="12" max="12" width="18.7109375" style="1" bestFit="1" customWidth="1"/>
    <col min="13" max="13" width="14.7109375" style="1" customWidth="1"/>
    <col min="14" max="14" width="14.42578125" style="1" bestFit="1" customWidth="1"/>
    <col min="15" max="15" width="13" style="1" bestFit="1" customWidth="1"/>
    <col min="16" max="16384" width="11.42578125" style="1"/>
  </cols>
  <sheetData>
    <row r="1" spans="1:21" x14ac:dyDescent="0.25">
      <c r="A1" s="71" t="s">
        <v>1</v>
      </c>
      <c r="B1" s="71"/>
      <c r="C1" s="71"/>
      <c r="D1" s="71"/>
      <c r="G1" s="43" t="s">
        <v>35</v>
      </c>
      <c r="H1" s="44"/>
      <c r="I1"/>
      <c r="J1"/>
      <c r="K1"/>
      <c r="L1"/>
      <c r="M1"/>
      <c r="N1"/>
    </row>
    <row r="2" spans="1:21" x14ac:dyDescent="0.25">
      <c r="A2" s="72" t="s">
        <v>0</v>
      </c>
      <c r="B2" s="72"/>
      <c r="C2" s="72"/>
      <c r="D2" s="2">
        <v>2.25</v>
      </c>
      <c r="G2" s="72" t="s">
        <v>7</v>
      </c>
      <c r="H2" s="72"/>
      <c r="I2" s="72"/>
      <c r="J2" s="72"/>
      <c r="K2" s="72"/>
      <c r="L2" s="72"/>
      <c r="M2" s="72"/>
      <c r="N2" s="19"/>
    </row>
    <row r="3" spans="1:21" x14ac:dyDescent="0.25">
      <c r="A3" s="72" t="s">
        <v>54</v>
      </c>
      <c r="B3" s="72"/>
      <c r="C3" s="72"/>
      <c r="D3" s="2">
        <v>8</v>
      </c>
      <c r="G3" s="72" t="s">
        <v>39</v>
      </c>
      <c r="H3" s="72"/>
      <c r="I3" s="72"/>
      <c r="J3" s="72"/>
      <c r="K3" s="72"/>
      <c r="L3" s="72"/>
      <c r="M3" s="72"/>
      <c r="N3" s="20"/>
    </row>
    <row r="4" spans="1:21" ht="15.75" thickBot="1" x14ac:dyDescent="0.3">
      <c r="A4" s="72" t="s">
        <v>55</v>
      </c>
      <c r="B4" s="72"/>
      <c r="C4" s="72"/>
      <c r="D4" s="2">
        <v>20</v>
      </c>
      <c r="G4"/>
      <c r="H4"/>
      <c r="I4"/>
      <c r="J4"/>
      <c r="K4"/>
      <c r="L4"/>
      <c r="M4"/>
      <c r="N4"/>
    </row>
    <row r="5" spans="1:21" x14ac:dyDescent="0.25">
      <c r="A5" s="75" t="s">
        <v>59</v>
      </c>
      <c r="B5" s="75"/>
      <c r="C5" s="75"/>
      <c r="D5" s="9">
        <f>D2*D3*D4/10</f>
        <v>36</v>
      </c>
      <c r="G5" s="76" t="s">
        <v>50</v>
      </c>
      <c r="H5" s="77"/>
      <c r="I5" s="77"/>
      <c r="J5" s="77"/>
      <c r="K5" s="77"/>
      <c r="L5" s="77"/>
      <c r="M5" s="77"/>
      <c r="N5" s="78"/>
    </row>
    <row r="6" spans="1:21" ht="15" customHeight="1" x14ac:dyDescent="0.25">
      <c r="G6" s="62" t="s">
        <v>65</v>
      </c>
      <c r="H6" s="63"/>
      <c r="I6" s="63"/>
      <c r="J6" s="63"/>
      <c r="K6" s="63"/>
      <c r="L6" s="63"/>
      <c r="M6" s="63"/>
      <c r="N6" s="64"/>
      <c r="O6" s="5"/>
      <c r="P6" s="5"/>
      <c r="Q6" s="5"/>
      <c r="R6" s="5"/>
      <c r="S6" s="5"/>
      <c r="T6" s="5"/>
      <c r="U6" s="5"/>
    </row>
    <row r="7" spans="1:21" x14ac:dyDescent="0.25">
      <c r="A7" s="71" t="s">
        <v>6</v>
      </c>
      <c r="B7" s="71"/>
      <c r="C7" s="71"/>
      <c r="D7" s="71"/>
      <c r="E7" s="71"/>
      <c r="G7" s="62"/>
      <c r="H7" s="63"/>
      <c r="I7" s="63"/>
      <c r="J7" s="63"/>
      <c r="K7" s="63"/>
      <c r="L7" s="63"/>
      <c r="M7" s="63"/>
      <c r="N7" s="64"/>
      <c r="O7" s="4"/>
      <c r="P7" s="4"/>
      <c r="Q7" s="4"/>
      <c r="R7" s="4"/>
      <c r="S7" s="4"/>
      <c r="T7" s="4"/>
      <c r="U7" s="4"/>
    </row>
    <row r="8" spans="1:21" x14ac:dyDescent="0.25">
      <c r="A8" s="73" t="s">
        <v>2</v>
      </c>
      <c r="B8" s="73"/>
      <c r="C8" s="73"/>
      <c r="D8" s="10" t="s">
        <v>53</v>
      </c>
      <c r="E8" s="10" t="s">
        <v>3</v>
      </c>
      <c r="G8" s="62"/>
      <c r="H8" s="63"/>
      <c r="I8" s="63"/>
      <c r="J8" s="63"/>
      <c r="K8" s="63"/>
      <c r="L8" s="63"/>
      <c r="M8" s="63"/>
      <c r="N8" s="64"/>
      <c r="O8" s="4"/>
      <c r="P8" s="4"/>
      <c r="Q8" s="4"/>
      <c r="R8" s="4"/>
      <c r="S8" s="4"/>
      <c r="T8" s="4"/>
      <c r="U8" s="4"/>
    </row>
    <row r="9" spans="1:21" x14ac:dyDescent="0.25">
      <c r="A9" s="102" t="s">
        <v>4</v>
      </c>
      <c r="B9" s="102"/>
      <c r="C9" s="102"/>
      <c r="D9" s="8">
        <f>$D$5</f>
        <v>36</v>
      </c>
      <c r="E9" s="37">
        <f>VLOOKUP(D5,C29:D59,2,TRUE)</f>
        <v>16</v>
      </c>
      <c r="G9" s="62"/>
      <c r="H9" s="63"/>
      <c r="I9" s="63"/>
      <c r="J9" s="63"/>
      <c r="K9" s="63"/>
      <c r="L9" s="63"/>
      <c r="M9" s="63"/>
      <c r="N9" s="64"/>
      <c r="O9" s="4"/>
      <c r="P9" s="4"/>
      <c r="Q9" s="4"/>
      <c r="R9" s="4"/>
      <c r="S9" s="4"/>
      <c r="T9" s="4"/>
      <c r="U9" s="4"/>
    </row>
    <row r="10" spans="1:21" x14ac:dyDescent="0.25">
      <c r="A10" s="103" t="s">
        <v>5</v>
      </c>
      <c r="B10" s="103"/>
      <c r="C10" s="103"/>
      <c r="D10" s="8">
        <f>$D$5</f>
        <v>36</v>
      </c>
      <c r="E10" s="38">
        <f>VLOOKUP(D5,F29:G59,2,TRUE)</f>
        <v>10</v>
      </c>
      <c r="G10" s="62"/>
      <c r="H10" s="63"/>
      <c r="I10" s="63"/>
      <c r="J10" s="63"/>
      <c r="K10" s="63"/>
      <c r="L10" s="63"/>
      <c r="M10" s="63"/>
      <c r="N10" s="64"/>
      <c r="O10" s="4"/>
      <c r="P10" s="4"/>
      <c r="Q10" s="4"/>
      <c r="R10" s="4"/>
      <c r="S10" s="4"/>
      <c r="T10" s="4"/>
      <c r="U10" s="4"/>
    </row>
    <row r="11" spans="1:21" x14ac:dyDescent="0.25">
      <c r="A11" s="104" t="s">
        <v>9</v>
      </c>
      <c r="B11" s="104"/>
      <c r="C11" s="104"/>
      <c r="D11" s="8">
        <f>$D$5</f>
        <v>36</v>
      </c>
      <c r="E11" s="39" t="e">
        <f>VLOOKUP(D5,I29:J59,2,TRUE)</f>
        <v>#N/A</v>
      </c>
      <c r="G11" s="62"/>
      <c r="H11" s="63"/>
      <c r="I11" s="63"/>
      <c r="J11" s="63"/>
      <c r="K11" s="63"/>
      <c r="L11" s="63"/>
      <c r="M11" s="63"/>
      <c r="N11" s="64"/>
      <c r="O11" s="4"/>
      <c r="P11" s="4"/>
      <c r="Q11" s="4"/>
      <c r="R11" s="4"/>
      <c r="S11" s="4"/>
      <c r="T11" s="4"/>
      <c r="U11" s="4"/>
    </row>
    <row r="12" spans="1:21" x14ac:dyDescent="0.25">
      <c r="A12" s="105" t="s">
        <v>8</v>
      </c>
      <c r="B12" s="105"/>
      <c r="C12" s="105"/>
      <c r="D12" s="8">
        <f>$D$5</f>
        <v>36</v>
      </c>
      <c r="E12" s="40" t="e">
        <f>VLOOKUP(D5,L29:M59,2,TRUE)</f>
        <v>#N/A</v>
      </c>
      <c r="G12" s="62"/>
      <c r="H12" s="63"/>
      <c r="I12" s="63"/>
      <c r="J12" s="63"/>
      <c r="K12" s="63"/>
      <c r="L12" s="63"/>
      <c r="M12" s="63"/>
      <c r="N12" s="64"/>
      <c r="O12" s="4"/>
      <c r="P12" s="4"/>
      <c r="Q12" s="4"/>
      <c r="R12" s="4"/>
      <c r="S12" s="4"/>
      <c r="T12" s="4"/>
      <c r="U12" s="4"/>
    </row>
    <row r="13" spans="1:21" x14ac:dyDescent="0.25">
      <c r="A13" s="24"/>
      <c r="B13" s="24"/>
      <c r="C13" s="24"/>
      <c r="E13" s="36"/>
      <c r="G13" s="62"/>
      <c r="H13" s="63"/>
      <c r="I13" s="63"/>
      <c r="J13" s="63"/>
      <c r="K13" s="63"/>
      <c r="L13" s="63"/>
      <c r="M13" s="63"/>
      <c r="N13" s="64"/>
      <c r="O13" s="4"/>
      <c r="P13" s="4"/>
      <c r="Q13" s="4"/>
      <c r="R13" s="4"/>
      <c r="S13" s="4"/>
      <c r="T13" s="4"/>
      <c r="U13" s="4"/>
    </row>
    <row r="14" spans="1:21" x14ac:dyDescent="0.25">
      <c r="A14" s="24"/>
      <c r="B14" s="24"/>
      <c r="C14" s="24"/>
      <c r="E14" s="36"/>
      <c r="G14" s="62"/>
      <c r="H14" s="63"/>
      <c r="I14" s="63"/>
      <c r="J14" s="63"/>
      <c r="K14" s="63"/>
      <c r="L14" s="63"/>
      <c r="M14" s="63"/>
      <c r="N14" s="64"/>
      <c r="O14" s="4"/>
      <c r="P14" s="4"/>
      <c r="Q14" s="4"/>
      <c r="R14" s="4"/>
      <c r="S14" s="4"/>
      <c r="T14" s="4"/>
      <c r="U14" s="4"/>
    </row>
    <row r="15" spans="1:21" x14ac:dyDescent="0.25">
      <c r="A15" s="24"/>
      <c r="B15" s="24"/>
      <c r="C15" s="24"/>
      <c r="E15" s="36"/>
      <c r="G15" s="62"/>
      <c r="H15" s="63"/>
      <c r="I15" s="63"/>
      <c r="J15" s="63"/>
      <c r="K15" s="63"/>
      <c r="L15" s="63"/>
      <c r="M15" s="63"/>
      <c r="N15" s="64"/>
      <c r="O15" s="4"/>
      <c r="P15" s="4"/>
      <c r="Q15" s="4"/>
      <c r="R15" s="4"/>
      <c r="S15" s="4"/>
      <c r="T15" s="4"/>
      <c r="U15" s="4"/>
    </row>
    <row r="16" spans="1:21" x14ac:dyDescent="0.25">
      <c r="A16" s="24"/>
      <c r="B16" s="24"/>
      <c r="C16" s="24"/>
      <c r="E16" s="36"/>
      <c r="G16" s="62"/>
      <c r="H16" s="63"/>
      <c r="I16" s="63"/>
      <c r="J16" s="63"/>
      <c r="K16" s="63"/>
      <c r="L16" s="63"/>
      <c r="M16" s="63"/>
      <c r="N16" s="64"/>
      <c r="O16" s="4"/>
      <c r="P16" s="4"/>
      <c r="Q16" s="4"/>
      <c r="R16" s="4"/>
      <c r="S16" s="4"/>
      <c r="T16" s="4"/>
      <c r="U16" s="4"/>
    </row>
    <row r="17" spans="1:21" x14ac:dyDescent="0.25">
      <c r="A17" s="24"/>
      <c r="B17" s="24"/>
      <c r="C17" s="24"/>
      <c r="E17" s="36"/>
      <c r="G17" s="62"/>
      <c r="H17" s="63"/>
      <c r="I17" s="63"/>
      <c r="J17" s="63"/>
      <c r="K17" s="63"/>
      <c r="L17" s="63"/>
      <c r="M17" s="63"/>
      <c r="N17" s="64"/>
      <c r="O17" s="4"/>
      <c r="P17" s="4"/>
      <c r="Q17" s="4"/>
      <c r="R17" s="4"/>
      <c r="S17" s="4"/>
      <c r="T17" s="4"/>
      <c r="U17" s="4"/>
    </row>
    <row r="18" spans="1:21" x14ac:dyDescent="0.25">
      <c r="G18" s="62"/>
      <c r="H18" s="63"/>
      <c r="I18" s="63"/>
      <c r="J18" s="63"/>
      <c r="K18" s="63"/>
      <c r="L18" s="63"/>
      <c r="M18" s="63"/>
      <c r="N18" s="64"/>
      <c r="O18" s="4"/>
      <c r="P18" s="4"/>
      <c r="Q18" s="4"/>
      <c r="R18" s="4"/>
      <c r="S18" s="4"/>
      <c r="T18" s="4"/>
      <c r="U18" s="4"/>
    </row>
    <row r="19" spans="1:21" x14ac:dyDescent="0.25">
      <c r="G19" s="62"/>
      <c r="H19" s="63"/>
      <c r="I19" s="63"/>
      <c r="J19" s="63"/>
      <c r="K19" s="63"/>
      <c r="L19" s="63"/>
      <c r="M19" s="63"/>
      <c r="N19" s="64"/>
      <c r="O19" s="4"/>
      <c r="P19" s="4"/>
      <c r="Q19" s="4"/>
      <c r="R19" s="4"/>
      <c r="S19" s="4"/>
      <c r="T19" s="4"/>
      <c r="U19" s="4"/>
    </row>
    <row r="20" spans="1:21" x14ac:dyDescent="0.25">
      <c r="G20" s="62"/>
      <c r="H20" s="63"/>
      <c r="I20" s="63"/>
      <c r="J20" s="63"/>
      <c r="K20" s="63"/>
      <c r="L20" s="63"/>
      <c r="M20" s="63"/>
      <c r="N20" s="64"/>
      <c r="O20" s="4"/>
      <c r="P20" s="4"/>
      <c r="Q20" s="4"/>
      <c r="R20" s="4"/>
      <c r="S20" s="4"/>
      <c r="T20" s="4"/>
      <c r="U20" s="4"/>
    </row>
    <row r="21" spans="1:21" x14ac:dyDescent="0.25">
      <c r="G21" s="62"/>
      <c r="H21" s="63"/>
      <c r="I21" s="63"/>
      <c r="J21" s="63"/>
      <c r="K21" s="63"/>
      <c r="L21" s="63"/>
      <c r="M21" s="63"/>
      <c r="N21" s="64"/>
      <c r="O21" s="4"/>
      <c r="P21" s="4"/>
      <c r="Q21" s="4"/>
      <c r="R21" s="4"/>
      <c r="S21" s="4"/>
      <c r="T21" s="4"/>
      <c r="U21" s="4"/>
    </row>
    <row r="22" spans="1:21" x14ac:dyDescent="0.25">
      <c r="G22" s="62"/>
      <c r="H22" s="63"/>
      <c r="I22" s="63"/>
      <c r="J22" s="63"/>
      <c r="K22" s="63"/>
      <c r="L22" s="63"/>
      <c r="M22" s="63"/>
      <c r="N22" s="64"/>
      <c r="O22" s="4"/>
      <c r="P22" s="4"/>
      <c r="Q22" s="4"/>
      <c r="R22" s="4"/>
      <c r="S22" s="4"/>
      <c r="T22" s="4"/>
      <c r="U22" s="4"/>
    </row>
    <row r="23" spans="1:21" x14ac:dyDescent="0.25">
      <c r="G23" s="62"/>
      <c r="H23" s="63"/>
      <c r="I23" s="63"/>
      <c r="J23" s="63"/>
      <c r="K23" s="63"/>
      <c r="L23" s="63"/>
      <c r="M23" s="63"/>
      <c r="N23" s="64"/>
      <c r="O23" s="4"/>
      <c r="P23" s="4"/>
      <c r="Q23" s="4"/>
      <c r="R23" s="4"/>
      <c r="S23" s="4"/>
      <c r="T23" s="4"/>
      <c r="U23" s="4"/>
    </row>
    <row r="24" spans="1:21" x14ac:dyDescent="0.25">
      <c r="G24" s="62"/>
      <c r="H24" s="63"/>
      <c r="I24" s="63"/>
      <c r="J24" s="63"/>
      <c r="K24" s="63"/>
      <c r="L24" s="63"/>
      <c r="M24" s="63"/>
      <c r="N24" s="64"/>
      <c r="O24" s="4"/>
      <c r="P24" s="4"/>
      <c r="Q24" s="4"/>
      <c r="R24" s="4"/>
      <c r="S24" s="4"/>
      <c r="T24" s="4"/>
      <c r="U24" s="4"/>
    </row>
    <row r="25" spans="1:21" x14ac:dyDescent="0.25">
      <c r="G25" s="62"/>
      <c r="H25" s="63"/>
      <c r="I25" s="63"/>
      <c r="J25" s="63"/>
      <c r="K25" s="63"/>
      <c r="L25" s="63"/>
      <c r="M25" s="63"/>
      <c r="N25" s="64"/>
      <c r="O25" s="4"/>
      <c r="P25" s="4"/>
      <c r="Q25" s="4"/>
      <c r="R25" s="4"/>
      <c r="S25" s="4"/>
      <c r="T25" s="4"/>
      <c r="U25" s="4"/>
    </row>
    <row r="26" spans="1:21" ht="15.75" thickBot="1" x14ac:dyDescent="0.3">
      <c r="G26" s="65"/>
      <c r="H26" s="66"/>
      <c r="I26" s="66"/>
      <c r="J26" s="66"/>
      <c r="K26" s="66"/>
      <c r="L26" s="66"/>
      <c r="M26" s="66"/>
      <c r="N26" s="67"/>
      <c r="O26" s="4"/>
      <c r="P26" s="4"/>
      <c r="Q26" s="4"/>
      <c r="R26" s="4"/>
      <c r="S26" s="4"/>
      <c r="T26" s="4"/>
      <c r="U26" s="4"/>
    </row>
    <row r="27" spans="1:21" x14ac:dyDescent="0.25">
      <c r="N27" s="4"/>
      <c r="O27" s="4"/>
      <c r="P27" s="4"/>
      <c r="Q27" s="4"/>
      <c r="R27" s="4"/>
      <c r="S27" s="4"/>
      <c r="T27" s="4"/>
      <c r="U27" s="4"/>
    </row>
    <row r="28" spans="1:21" x14ac:dyDescent="0.25">
      <c r="A28"/>
      <c r="B28" s="94" t="s">
        <v>33</v>
      </c>
      <c r="C28" s="95"/>
      <c r="D28"/>
      <c r="E28" s="96" t="s">
        <v>34</v>
      </c>
      <c r="F28" s="97"/>
      <c r="G28"/>
      <c r="H28" s="98" t="s">
        <v>36</v>
      </c>
      <c r="I28" s="99"/>
      <c r="J28"/>
      <c r="K28" s="100" t="s">
        <v>37</v>
      </c>
      <c r="L28" s="101"/>
      <c r="M28"/>
      <c r="N28" s="4"/>
      <c r="O28" s="4"/>
      <c r="P28" s="4"/>
      <c r="Q28" s="4"/>
      <c r="R28" s="4"/>
      <c r="S28" s="4"/>
      <c r="T28" s="4"/>
      <c r="U28" s="4"/>
    </row>
    <row r="29" spans="1:21" x14ac:dyDescent="0.25">
      <c r="A29"/>
      <c r="B29" s="41" t="s">
        <v>3</v>
      </c>
      <c r="C29" s="41" t="s">
        <v>53</v>
      </c>
      <c r="D29"/>
      <c r="E29" s="32" t="s">
        <v>3</v>
      </c>
      <c r="F29" s="32" t="s">
        <v>53</v>
      </c>
      <c r="G29"/>
      <c r="H29" s="33" t="s">
        <v>3</v>
      </c>
      <c r="I29" s="33" t="s">
        <v>53</v>
      </c>
      <c r="J29"/>
      <c r="K29" s="42" t="s">
        <v>3</v>
      </c>
      <c r="L29" s="42" t="s">
        <v>53</v>
      </c>
      <c r="M29"/>
      <c r="O29" s="4"/>
      <c r="P29" s="4"/>
      <c r="Q29" s="4"/>
      <c r="R29" s="4"/>
      <c r="S29" s="4"/>
      <c r="T29" s="4"/>
      <c r="U29" s="4"/>
    </row>
    <row r="30" spans="1:21" x14ac:dyDescent="0.25">
      <c r="A30"/>
      <c r="B30" s="15">
        <v>1</v>
      </c>
      <c r="C30" s="16">
        <v>5.81</v>
      </c>
      <c r="D30" s="60">
        <v>1</v>
      </c>
      <c r="E30" s="15">
        <v>1</v>
      </c>
      <c r="F30" s="16">
        <v>11.63</v>
      </c>
      <c r="G30" s="17">
        <v>1</v>
      </c>
      <c r="H30" s="15">
        <v>1</v>
      </c>
      <c r="I30" s="16">
        <v>63.75</v>
      </c>
      <c r="J30" s="17">
        <v>1</v>
      </c>
      <c r="K30" s="15">
        <v>1</v>
      </c>
      <c r="L30" s="16">
        <v>94.24</v>
      </c>
      <c r="M30" s="17">
        <v>1</v>
      </c>
      <c r="N30" s="61"/>
      <c r="O30" s="4"/>
      <c r="P30" s="4"/>
      <c r="Q30" s="4"/>
      <c r="R30" s="4"/>
      <c r="S30" s="4"/>
      <c r="T30" s="4"/>
      <c r="U30" s="4"/>
    </row>
    <row r="31" spans="1:21" x14ac:dyDescent="0.25">
      <c r="A31"/>
      <c r="B31" s="15">
        <v>2</v>
      </c>
      <c r="C31" s="16">
        <v>6</v>
      </c>
      <c r="D31" s="60">
        <v>2</v>
      </c>
      <c r="E31" s="15">
        <v>2</v>
      </c>
      <c r="F31" s="16">
        <v>12</v>
      </c>
      <c r="G31" s="17">
        <v>2</v>
      </c>
      <c r="H31" s="15">
        <v>2</v>
      </c>
      <c r="I31" s="16">
        <v>77.63</v>
      </c>
      <c r="J31" s="17">
        <v>2</v>
      </c>
      <c r="K31" s="15">
        <v>2</v>
      </c>
      <c r="L31" s="16">
        <v>114.79</v>
      </c>
      <c r="M31" s="17">
        <v>2</v>
      </c>
      <c r="N31" s="61"/>
      <c r="O31" s="4"/>
      <c r="P31" s="4"/>
      <c r="Q31" s="4"/>
      <c r="R31" s="4"/>
      <c r="S31" s="4"/>
      <c r="T31" s="4"/>
      <c r="U31" s="4"/>
    </row>
    <row r="32" spans="1:21" x14ac:dyDescent="0.25">
      <c r="A32"/>
      <c r="B32" s="15">
        <v>3</v>
      </c>
      <c r="C32" s="16">
        <v>6.38</v>
      </c>
      <c r="D32" s="60">
        <v>3</v>
      </c>
      <c r="E32" s="15">
        <v>3</v>
      </c>
      <c r="F32" s="16">
        <v>12.75</v>
      </c>
      <c r="G32" s="17">
        <v>3</v>
      </c>
      <c r="H32" s="15">
        <v>3</v>
      </c>
      <c r="I32" s="16">
        <v>105.38</v>
      </c>
      <c r="J32" s="17">
        <v>3</v>
      </c>
      <c r="K32" s="15">
        <v>3</v>
      </c>
      <c r="L32" s="16">
        <v>155.85</v>
      </c>
      <c r="M32" s="17">
        <v>3</v>
      </c>
      <c r="N32" s="61"/>
      <c r="O32" s="4"/>
      <c r="P32" s="4"/>
      <c r="Q32" s="4"/>
      <c r="R32" s="4"/>
      <c r="S32" s="4"/>
      <c r="T32" s="4"/>
      <c r="U32" s="4"/>
    </row>
    <row r="33" spans="1:21" x14ac:dyDescent="0.25">
      <c r="A33"/>
      <c r="B33" s="15">
        <v>4</v>
      </c>
      <c r="C33" s="16">
        <v>7.88</v>
      </c>
      <c r="D33" s="60">
        <v>4</v>
      </c>
      <c r="E33" s="15">
        <v>4</v>
      </c>
      <c r="F33" s="16">
        <v>15.75</v>
      </c>
      <c r="G33" s="17">
        <v>4</v>
      </c>
      <c r="H33" s="15">
        <v>4</v>
      </c>
      <c r="I33" s="16">
        <v>119.25</v>
      </c>
      <c r="J33" s="17">
        <v>4</v>
      </c>
      <c r="K33" s="15">
        <v>4</v>
      </c>
      <c r="L33" s="16">
        <v>176.36</v>
      </c>
      <c r="M33" s="17">
        <v>4</v>
      </c>
      <c r="N33" s="61"/>
      <c r="O33" s="4"/>
      <c r="P33" s="4"/>
      <c r="Q33" s="4"/>
      <c r="R33" s="4"/>
      <c r="S33" s="4"/>
      <c r="T33" s="4"/>
      <c r="U33" s="4"/>
    </row>
    <row r="34" spans="1:21" x14ac:dyDescent="0.25">
      <c r="A34"/>
      <c r="B34" s="15">
        <v>5</v>
      </c>
      <c r="C34" s="16">
        <v>9.56</v>
      </c>
      <c r="D34" s="60">
        <v>5</v>
      </c>
      <c r="E34" s="15">
        <v>5</v>
      </c>
      <c r="F34" s="16">
        <v>19.13</v>
      </c>
      <c r="G34" s="17">
        <v>5</v>
      </c>
      <c r="H34" s="15">
        <v>5</v>
      </c>
      <c r="I34" s="16">
        <v>133.13</v>
      </c>
      <c r="J34" s="17">
        <v>5</v>
      </c>
      <c r="K34" s="15">
        <v>5</v>
      </c>
      <c r="L34" s="16">
        <v>196.88</v>
      </c>
      <c r="M34" s="17">
        <v>5</v>
      </c>
      <c r="N34" s="61"/>
      <c r="O34" s="4"/>
      <c r="P34" s="4"/>
      <c r="Q34" s="4"/>
      <c r="R34" s="4"/>
      <c r="S34" s="4"/>
      <c r="T34" s="4"/>
      <c r="U34" s="4"/>
    </row>
    <row r="35" spans="1:21" x14ac:dyDescent="0.25">
      <c r="A35"/>
      <c r="B35" s="15">
        <v>6</v>
      </c>
      <c r="C35" s="16">
        <v>10.130000000000001</v>
      </c>
      <c r="D35" s="60">
        <v>6</v>
      </c>
      <c r="E35" s="15">
        <v>6</v>
      </c>
      <c r="F35" s="16">
        <v>20.63</v>
      </c>
      <c r="G35" s="17">
        <v>6</v>
      </c>
      <c r="H35" s="15">
        <v>6</v>
      </c>
      <c r="I35" s="16">
        <v>147</v>
      </c>
      <c r="J35" s="17">
        <v>6</v>
      </c>
      <c r="K35" s="15">
        <v>6</v>
      </c>
      <c r="L35" s="16">
        <v>219.75</v>
      </c>
      <c r="M35" s="17">
        <v>6</v>
      </c>
      <c r="N35" s="61"/>
      <c r="O35" s="4"/>
      <c r="P35" s="4"/>
      <c r="Q35" s="4"/>
      <c r="R35" s="4"/>
      <c r="S35" s="4"/>
      <c r="T35" s="4"/>
      <c r="U35" s="4"/>
    </row>
    <row r="36" spans="1:21" x14ac:dyDescent="0.25">
      <c r="A36"/>
      <c r="B36" s="15">
        <v>7</v>
      </c>
      <c r="C36" s="16">
        <v>10.88</v>
      </c>
      <c r="D36" s="60">
        <v>7</v>
      </c>
      <c r="E36" s="15">
        <v>7</v>
      </c>
      <c r="F36" s="16">
        <v>21.75</v>
      </c>
      <c r="G36" s="17">
        <v>7</v>
      </c>
      <c r="H36" s="15">
        <v>7</v>
      </c>
      <c r="I36" s="16">
        <v>160.88</v>
      </c>
      <c r="J36" s="17">
        <v>7</v>
      </c>
      <c r="K36" s="15">
        <v>7</v>
      </c>
      <c r="L36" s="16">
        <v>237.94</v>
      </c>
      <c r="M36" s="17">
        <v>7</v>
      </c>
      <c r="N36" s="61"/>
      <c r="O36" s="4"/>
      <c r="P36" s="4"/>
      <c r="Q36" s="4"/>
      <c r="R36" s="4"/>
      <c r="S36" s="4"/>
      <c r="T36" s="4"/>
      <c r="U36" s="4"/>
    </row>
    <row r="37" spans="1:21" x14ac:dyDescent="0.25">
      <c r="A37"/>
      <c r="B37" s="15">
        <v>8</v>
      </c>
      <c r="C37" s="16">
        <v>12.75</v>
      </c>
      <c r="D37" s="60">
        <v>8</v>
      </c>
      <c r="E37" s="15">
        <v>8</v>
      </c>
      <c r="F37" s="16">
        <v>25.5</v>
      </c>
      <c r="G37" s="17">
        <v>8</v>
      </c>
      <c r="H37" s="15">
        <v>8</v>
      </c>
      <c r="I37" s="16">
        <v>174.75</v>
      </c>
      <c r="J37" s="17">
        <v>8</v>
      </c>
      <c r="K37" s="15">
        <v>8</v>
      </c>
      <c r="L37" s="16">
        <v>260.89</v>
      </c>
      <c r="M37" s="17">
        <v>8</v>
      </c>
      <c r="N37" s="61"/>
      <c r="O37" s="4"/>
      <c r="P37" s="4"/>
      <c r="Q37" s="4"/>
      <c r="R37" s="4"/>
      <c r="S37" s="4"/>
      <c r="T37" s="4"/>
      <c r="U37" s="4"/>
    </row>
    <row r="38" spans="1:21" x14ac:dyDescent="0.25">
      <c r="A38"/>
      <c r="B38" s="15">
        <v>9</v>
      </c>
      <c r="C38" s="16">
        <v>15</v>
      </c>
      <c r="D38" s="60">
        <v>9</v>
      </c>
      <c r="E38" s="15">
        <v>9</v>
      </c>
      <c r="F38" s="16">
        <v>30</v>
      </c>
      <c r="G38" s="17">
        <v>9</v>
      </c>
      <c r="H38" s="15">
        <v>9</v>
      </c>
      <c r="I38" s="16">
        <v>188.63</v>
      </c>
      <c r="J38" s="17">
        <v>9</v>
      </c>
      <c r="K38" s="15">
        <v>9</v>
      </c>
      <c r="L38" s="16">
        <v>281.63</v>
      </c>
      <c r="M38" s="17">
        <v>9</v>
      </c>
      <c r="N38" s="61"/>
      <c r="O38" s="4"/>
      <c r="P38" s="4"/>
      <c r="Q38" s="4"/>
      <c r="R38" s="4"/>
      <c r="S38" s="4"/>
      <c r="T38" s="4"/>
      <c r="U38" s="4"/>
    </row>
    <row r="39" spans="1:21" x14ac:dyDescent="0.25">
      <c r="A39"/>
      <c r="B39" s="15">
        <v>10</v>
      </c>
      <c r="C39" s="16">
        <v>18</v>
      </c>
      <c r="D39" s="60">
        <v>10</v>
      </c>
      <c r="E39" s="15">
        <v>10</v>
      </c>
      <c r="F39" s="16">
        <v>36</v>
      </c>
      <c r="G39" s="17">
        <v>10</v>
      </c>
      <c r="H39" s="15">
        <v>10</v>
      </c>
      <c r="I39" s="16">
        <v>202.5</v>
      </c>
      <c r="J39" s="17">
        <v>10</v>
      </c>
      <c r="K39" s="15">
        <v>10</v>
      </c>
      <c r="L39" s="16">
        <v>302.29000000000002</v>
      </c>
      <c r="M39" s="17">
        <v>10</v>
      </c>
      <c r="N39" s="61"/>
    </row>
    <row r="40" spans="1:21" x14ac:dyDescent="0.25">
      <c r="A40"/>
      <c r="B40" s="15">
        <v>11</v>
      </c>
      <c r="C40" s="16">
        <v>21</v>
      </c>
      <c r="D40" s="60">
        <v>11</v>
      </c>
      <c r="E40" s="15">
        <v>11</v>
      </c>
      <c r="F40" s="16">
        <v>42</v>
      </c>
      <c r="G40" s="17">
        <v>11</v>
      </c>
      <c r="H40" s="15">
        <v>11</v>
      </c>
      <c r="I40" s="16">
        <v>216.38</v>
      </c>
      <c r="J40" s="17">
        <v>11</v>
      </c>
      <c r="K40" s="15">
        <v>11</v>
      </c>
      <c r="L40" s="16">
        <v>323.02999999999997</v>
      </c>
      <c r="M40" s="17">
        <v>11</v>
      </c>
      <c r="N40" s="61"/>
      <c r="O40" s="5"/>
      <c r="P40" s="5"/>
      <c r="Q40" s="5"/>
      <c r="R40" s="5"/>
      <c r="S40" s="5"/>
      <c r="T40" s="5"/>
      <c r="U40" s="5"/>
    </row>
    <row r="41" spans="1:21" x14ac:dyDescent="0.25">
      <c r="A41"/>
      <c r="B41" s="15">
        <v>12</v>
      </c>
      <c r="C41" s="16">
        <v>24</v>
      </c>
      <c r="D41" s="60">
        <v>12</v>
      </c>
      <c r="E41" s="15">
        <v>12</v>
      </c>
      <c r="F41" s="16">
        <v>48</v>
      </c>
      <c r="G41" s="17">
        <v>12</v>
      </c>
      <c r="H41" s="15">
        <v>12</v>
      </c>
      <c r="I41" s="16">
        <v>230.25</v>
      </c>
      <c r="J41" s="17">
        <v>12</v>
      </c>
      <c r="K41" s="15">
        <v>12</v>
      </c>
      <c r="L41" s="16">
        <v>343.73</v>
      </c>
      <c r="M41" s="17">
        <v>12</v>
      </c>
      <c r="N41" s="61"/>
      <c r="O41" s="4"/>
      <c r="P41" s="4"/>
      <c r="Q41" s="4"/>
      <c r="R41" s="4"/>
      <c r="S41" s="4"/>
      <c r="T41" s="4"/>
      <c r="U41" s="4"/>
    </row>
    <row r="42" spans="1:21" x14ac:dyDescent="0.25">
      <c r="A42"/>
      <c r="B42" s="15">
        <v>13</v>
      </c>
      <c r="C42" s="16">
        <v>27</v>
      </c>
      <c r="D42" s="60">
        <v>13</v>
      </c>
      <c r="E42" s="15">
        <v>13</v>
      </c>
      <c r="F42" s="16">
        <v>54</v>
      </c>
      <c r="G42" s="17">
        <v>13</v>
      </c>
      <c r="H42" s="15">
        <v>13</v>
      </c>
      <c r="I42" s="16">
        <v>244.13</v>
      </c>
      <c r="J42" s="17">
        <v>13</v>
      </c>
      <c r="K42" s="15">
        <v>13</v>
      </c>
      <c r="L42" s="16">
        <v>364.46</v>
      </c>
      <c r="M42" s="17">
        <v>13</v>
      </c>
      <c r="N42" s="61"/>
      <c r="O42" s="4"/>
      <c r="P42" s="4"/>
      <c r="Q42" s="4"/>
      <c r="R42" s="4"/>
      <c r="S42" s="4"/>
      <c r="T42" s="4"/>
      <c r="U42" s="4"/>
    </row>
    <row r="43" spans="1:21" x14ac:dyDescent="0.25">
      <c r="A43"/>
      <c r="B43" s="15">
        <v>14</v>
      </c>
      <c r="C43" s="16">
        <v>30</v>
      </c>
      <c r="D43" s="60">
        <v>14</v>
      </c>
      <c r="E43" s="15">
        <v>14</v>
      </c>
      <c r="F43" s="16">
        <v>60</v>
      </c>
      <c r="G43" s="17">
        <v>14</v>
      </c>
      <c r="H43" s="15">
        <v>14</v>
      </c>
      <c r="I43" s="16">
        <v>258</v>
      </c>
      <c r="J43" s="17">
        <v>14</v>
      </c>
      <c r="K43" s="15">
        <v>14</v>
      </c>
      <c r="L43" s="16">
        <v>385.16</v>
      </c>
      <c r="M43" s="17">
        <v>14</v>
      </c>
      <c r="N43" s="61"/>
      <c r="O43" s="4"/>
      <c r="P43" s="4"/>
      <c r="Q43" s="4"/>
      <c r="R43" s="4"/>
      <c r="S43" s="4"/>
      <c r="T43" s="4"/>
      <c r="U43" s="4"/>
    </row>
    <row r="44" spans="1:21" x14ac:dyDescent="0.25">
      <c r="A44"/>
      <c r="B44" s="15">
        <v>15</v>
      </c>
      <c r="C44" s="16">
        <v>33</v>
      </c>
      <c r="D44" s="60">
        <v>15</v>
      </c>
      <c r="E44" s="15">
        <v>15</v>
      </c>
      <c r="F44" s="16">
        <v>66</v>
      </c>
      <c r="G44" s="17">
        <v>15</v>
      </c>
      <c r="H44" s="15">
        <v>15</v>
      </c>
      <c r="I44" s="16">
        <v>271.88</v>
      </c>
      <c r="J44" s="17">
        <v>15</v>
      </c>
      <c r="K44" s="15">
        <v>15</v>
      </c>
      <c r="L44" s="16">
        <v>405.86</v>
      </c>
      <c r="M44" s="17">
        <v>15</v>
      </c>
      <c r="N44" s="61"/>
      <c r="O44" s="4"/>
      <c r="P44" s="4"/>
      <c r="Q44" s="4"/>
      <c r="R44" s="4"/>
      <c r="S44" s="4"/>
      <c r="T44" s="4"/>
      <c r="U44" s="4"/>
    </row>
    <row r="45" spans="1:21" x14ac:dyDescent="0.25">
      <c r="A45"/>
      <c r="B45" s="15">
        <v>16</v>
      </c>
      <c r="C45" s="16">
        <v>36</v>
      </c>
      <c r="D45" s="60">
        <v>16</v>
      </c>
      <c r="E45" s="15">
        <v>16</v>
      </c>
      <c r="F45" s="16">
        <v>72</v>
      </c>
      <c r="G45" s="17">
        <v>16</v>
      </c>
      <c r="H45" s="15">
        <v>16</v>
      </c>
      <c r="I45" s="16">
        <v>285.75</v>
      </c>
      <c r="J45" s="17">
        <v>16</v>
      </c>
      <c r="K45" s="15">
        <v>16</v>
      </c>
      <c r="L45" s="16">
        <v>426.6</v>
      </c>
      <c r="M45" s="17">
        <v>16</v>
      </c>
      <c r="N45" s="61"/>
      <c r="O45" s="4"/>
      <c r="P45" s="4"/>
      <c r="Q45" s="4"/>
      <c r="R45" s="4"/>
      <c r="S45" s="4"/>
      <c r="T45" s="4"/>
      <c r="U45" s="4"/>
    </row>
    <row r="46" spans="1:21" x14ac:dyDescent="0.25">
      <c r="A46"/>
      <c r="B46" s="15">
        <v>17</v>
      </c>
      <c r="C46" s="16">
        <v>37.5</v>
      </c>
      <c r="D46" s="60">
        <v>17</v>
      </c>
      <c r="E46" s="15">
        <v>17</v>
      </c>
      <c r="F46" s="16">
        <v>75.75</v>
      </c>
      <c r="G46" s="17">
        <v>17</v>
      </c>
      <c r="H46" s="15">
        <v>17</v>
      </c>
      <c r="I46" s="16">
        <v>292.13</v>
      </c>
      <c r="J46" s="17">
        <v>17</v>
      </c>
      <c r="K46" s="15">
        <v>17</v>
      </c>
      <c r="L46" s="16">
        <v>436.88</v>
      </c>
      <c r="M46" s="17">
        <v>17</v>
      </c>
      <c r="N46" s="61"/>
      <c r="O46" s="4"/>
      <c r="P46" s="4"/>
      <c r="Q46" s="4"/>
      <c r="R46" s="4"/>
      <c r="S46" s="4"/>
      <c r="T46" s="4"/>
      <c r="U46" s="4"/>
    </row>
    <row r="47" spans="1:21" x14ac:dyDescent="0.25">
      <c r="A47"/>
      <c r="B47" s="15">
        <v>18</v>
      </c>
      <c r="C47" s="16">
        <v>39</v>
      </c>
      <c r="D47" s="60">
        <v>18</v>
      </c>
      <c r="E47" s="15">
        <v>18</v>
      </c>
      <c r="F47" s="16">
        <v>78</v>
      </c>
      <c r="G47" s="17">
        <v>18</v>
      </c>
      <c r="H47" s="15">
        <v>18</v>
      </c>
      <c r="I47" s="16">
        <v>299.63</v>
      </c>
      <c r="J47" s="17">
        <v>18</v>
      </c>
      <c r="K47" s="15">
        <v>18</v>
      </c>
      <c r="L47" s="16">
        <v>447.3</v>
      </c>
      <c r="M47" s="17">
        <v>18</v>
      </c>
      <c r="N47" s="61"/>
      <c r="O47" s="4"/>
      <c r="P47" s="4"/>
      <c r="Q47" s="4"/>
      <c r="R47" s="4"/>
      <c r="S47" s="4"/>
      <c r="T47" s="4"/>
      <c r="U47" s="4"/>
    </row>
    <row r="48" spans="1:21" x14ac:dyDescent="0.25">
      <c r="A48"/>
      <c r="B48" s="15">
        <v>19</v>
      </c>
      <c r="C48" s="16">
        <v>42</v>
      </c>
      <c r="D48" s="60">
        <v>19</v>
      </c>
      <c r="E48" s="15">
        <v>19</v>
      </c>
      <c r="F48" s="16">
        <v>84</v>
      </c>
      <c r="G48" s="17">
        <v>19</v>
      </c>
      <c r="H48" s="15">
        <v>19</v>
      </c>
      <c r="I48" s="16">
        <v>312</v>
      </c>
      <c r="J48" s="17">
        <v>19</v>
      </c>
      <c r="K48" s="15">
        <v>19</v>
      </c>
      <c r="L48" s="16">
        <v>465.79</v>
      </c>
      <c r="M48" s="17">
        <v>19</v>
      </c>
      <c r="N48" s="61"/>
      <c r="O48" s="4"/>
      <c r="P48" s="4"/>
      <c r="Q48" s="4"/>
      <c r="R48" s="4"/>
      <c r="S48" s="4"/>
      <c r="T48" s="4"/>
      <c r="U48" s="4"/>
    </row>
    <row r="49" spans="1:21" x14ac:dyDescent="0.25">
      <c r="A49"/>
      <c r="B49" s="15">
        <v>20</v>
      </c>
      <c r="C49" s="16">
        <v>45</v>
      </c>
      <c r="D49" s="60">
        <v>20</v>
      </c>
      <c r="E49" s="15">
        <v>20</v>
      </c>
      <c r="F49" s="16">
        <v>90</v>
      </c>
      <c r="G49" s="17">
        <v>20</v>
      </c>
      <c r="H49" s="15">
        <v>20</v>
      </c>
      <c r="I49" s="16">
        <v>325.88</v>
      </c>
      <c r="J49" s="17">
        <v>20</v>
      </c>
      <c r="K49" s="15">
        <v>20</v>
      </c>
      <c r="L49" s="16">
        <v>486.49</v>
      </c>
      <c r="M49" s="17">
        <v>20</v>
      </c>
      <c r="N49" s="61"/>
      <c r="O49" s="4"/>
      <c r="P49" s="4"/>
      <c r="Q49" s="4"/>
      <c r="R49" s="4"/>
      <c r="S49" s="4"/>
      <c r="T49" s="4"/>
      <c r="U49" s="4"/>
    </row>
    <row r="50" spans="1:21" x14ac:dyDescent="0.25">
      <c r="A50"/>
      <c r="B50" s="15">
        <v>21</v>
      </c>
      <c r="C50" s="16">
        <v>48</v>
      </c>
      <c r="D50" s="60">
        <v>21</v>
      </c>
      <c r="E50" s="15">
        <v>21</v>
      </c>
      <c r="F50" s="16">
        <v>96</v>
      </c>
      <c r="G50" s="17">
        <v>21</v>
      </c>
      <c r="H50" s="15">
        <v>21</v>
      </c>
      <c r="I50" s="16">
        <v>339.75</v>
      </c>
      <c r="J50" s="17">
        <v>21</v>
      </c>
      <c r="K50" s="15">
        <v>21</v>
      </c>
      <c r="L50" s="16">
        <v>507.23</v>
      </c>
      <c r="M50" s="17">
        <v>21</v>
      </c>
      <c r="N50" s="61"/>
      <c r="O50" s="4"/>
      <c r="P50" s="4"/>
      <c r="Q50" s="4"/>
      <c r="R50" s="4"/>
      <c r="S50" s="4"/>
      <c r="T50" s="4"/>
      <c r="U50" s="4"/>
    </row>
    <row r="51" spans="1:21" x14ac:dyDescent="0.25">
      <c r="A51"/>
      <c r="B51" s="15">
        <v>22</v>
      </c>
      <c r="C51" s="16">
        <v>51</v>
      </c>
      <c r="D51" s="60">
        <v>22</v>
      </c>
      <c r="E51" s="15">
        <v>22</v>
      </c>
      <c r="F51" s="16">
        <v>102</v>
      </c>
      <c r="G51" s="17">
        <v>22</v>
      </c>
      <c r="H51" s="15">
        <v>22</v>
      </c>
      <c r="I51" s="16">
        <v>353.63</v>
      </c>
      <c r="J51" s="17">
        <v>22</v>
      </c>
      <c r="K51" s="15">
        <v>22</v>
      </c>
      <c r="L51" s="16">
        <v>527.96</v>
      </c>
      <c r="M51" s="17">
        <v>22</v>
      </c>
      <c r="N51" s="61"/>
      <c r="O51" s="4"/>
      <c r="P51" s="4"/>
      <c r="Q51" s="4"/>
      <c r="R51" s="4"/>
      <c r="S51" s="4"/>
      <c r="T51" s="4"/>
      <c r="U51" s="4"/>
    </row>
    <row r="52" spans="1:21" x14ac:dyDescent="0.25">
      <c r="A52"/>
      <c r="B52" s="15">
        <v>23</v>
      </c>
      <c r="C52" s="16">
        <v>54</v>
      </c>
      <c r="D52" s="60">
        <v>23</v>
      </c>
      <c r="E52" s="15">
        <v>23</v>
      </c>
      <c r="F52" s="16">
        <v>108</v>
      </c>
      <c r="G52" s="17">
        <v>23</v>
      </c>
      <c r="H52" s="15">
        <v>23</v>
      </c>
      <c r="I52" s="16">
        <v>367.5</v>
      </c>
      <c r="J52" s="17">
        <v>23</v>
      </c>
      <c r="K52" s="15">
        <v>23</v>
      </c>
      <c r="L52" s="16">
        <v>548.70000000000005</v>
      </c>
      <c r="M52" s="17">
        <v>23</v>
      </c>
      <c r="N52" s="61"/>
      <c r="O52" s="4"/>
      <c r="P52" s="4"/>
      <c r="Q52" s="4"/>
      <c r="R52" s="4"/>
      <c r="S52" s="4"/>
      <c r="T52" s="4"/>
      <c r="U52" s="4"/>
    </row>
    <row r="53" spans="1:21" x14ac:dyDescent="0.25">
      <c r="A53"/>
      <c r="B53" s="15">
        <v>24</v>
      </c>
      <c r="C53" s="16">
        <v>57</v>
      </c>
      <c r="D53" s="60">
        <v>24</v>
      </c>
      <c r="E53" s="15">
        <v>24</v>
      </c>
      <c r="F53" s="16">
        <v>114</v>
      </c>
      <c r="G53" s="17">
        <v>24</v>
      </c>
      <c r="H53" s="15">
        <v>24</v>
      </c>
      <c r="I53" s="16">
        <v>381.38</v>
      </c>
      <c r="J53" s="17">
        <v>24</v>
      </c>
      <c r="K53" s="15">
        <v>24</v>
      </c>
      <c r="L53" s="16">
        <v>569.44000000000005</v>
      </c>
      <c r="M53" s="17">
        <v>24</v>
      </c>
      <c r="N53" s="61"/>
      <c r="O53" s="4"/>
      <c r="P53" s="4"/>
      <c r="Q53" s="4"/>
      <c r="R53" s="4"/>
      <c r="S53" s="4"/>
      <c r="T53" s="4"/>
      <c r="U53" s="4"/>
    </row>
    <row r="54" spans="1:21" x14ac:dyDescent="0.25">
      <c r="A54"/>
      <c r="B54" s="15">
        <v>25</v>
      </c>
      <c r="C54" s="16">
        <v>60</v>
      </c>
      <c r="D54" s="60">
        <v>25</v>
      </c>
      <c r="E54" s="15">
        <v>25</v>
      </c>
      <c r="F54" s="16">
        <v>120.5</v>
      </c>
      <c r="G54" s="17">
        <v>25</v>
      </c>
      <c r="H54" s="15">
        <v>25</v>
      </c>
      <c r="I54" s="16">
        <v>395.25</v>
      </c>
      <c r="J54" s="17">
        <v>25</v>
      </c>
      <c r="K54" s="15">
        <v>25</v>
      </c>
      <c r="L54" s="16">
        <v>590.14</v>
      </c>
      <c r="M54" s="17">
        <v>25</v>
      </c>
      <c r="N54" s="61"/>
      <c r="O54" s="4"/>
      <c r="P54" s="4"/>
      <c r="Q54" s="4"/>
      <c r="R54" s="4"/>
      <c r="S54" s="4"/>
      <c r="T54" s="4"/>
      <c r="U54" s="4"/>
    </row>
    <row r="55" spans="1:21" x14ac:dyDescent="0.25">
      <c r="A55"/>
      <c r="B55" s="15">
        <v>26</v>
      </c>
      <c r="C55" s="16">
        <v>63</v>
      </c>
      <c r="D55" s="60">
        <v>26</v>
      </c>
      <c r="E55" s="15">
        <v>26</v>
      </c>
      <c r="F55" s="16">
        <v>126</v>
      </c>
      <c r="G55" s="17">
        <v>26</v>
      </c>
      <c r="H55" s="15">
        <v>26</v>
      </c>
      <c r="I55" s="16">
        <v>409.13</v>
      </c>
      <c r="J55" s="17">
        <v>26</v>
      </c>
      <c r="K55" s="15">
        <v>26</v>
      </c>
      <c r="L55" s="16">
        <v>610.88</v>
      </c>
      <c r="M55" s="17">
        <v>26</v>
      </c>
      <c r="N55" s="61"/>
      <c r="O55" s="4"/>
      <c r="P55" s="4"/>
      <c r="Q55" s="4"/>
      <c r="R55" s="4"/>
      <c r="S55" s="4"/>
      <c r="T55" s="4"/>
      <c r="U55" s="4"/>
    </row>
    <row r="56" spans="1:21" x14ac:dyDescent="0.25">
      <c r="A56"/>
      <c r="B56" s="15">
        <v>27</v>
      </c>
      <c r="C56" s="16">
        <v>66</v>
      </c>
      <c r="D56" s="60">
        <v>27</v>
      </c>
      <c r="E56" s="15">
        <v>27</v>
      </c>
      <c r="F56" s="16">
        <v>132</v>
      </c>
      <c r="G56" s="17">
        <v>27</v>
      </c>
      <c r="H56" s="15">
        <v>27</v>
      </c>
      <c r="I56" s="16">
        <v>423</v>
      </c>
      <c r="J56" s="17">
        <v>27</v>
      </c>
      <c r="K56" s="15">
        <v>27</v>
      </c>
      <c r="L56" s="16">
        <v>631.58000000000004</v>
      </c>
      <c r="M56" s="17">
        <v>27</v>
      </c>
      <c r="N56" s="61"/>
      <c r="O56" s="4"/>
      <c r="P56" s="4"/>
      <c r="Q56" s="4"/>
      <c r="R56" s="4"/>
      <c r="S56" s="4"/>
      <c r="T56" s="4"/>
      <c r="U56" s="4"/>
    </row>
    <row r="57" spans="1:21" x14ac:dyDescent="0.25">
      <c r="A57"/>
      <c r="B57" s="15">
        <v>28</v>
      </c>
      <c r="C57" s="16">
        <v>72.25</v>
      </c>
      <c r="D57" s="60">
        <v>28</v>
      </c>
      <c r="E57" s="15">
        <v>28</v>
      </c>
      <c r="F57" s="16">
        <v>142.5</v>
      </c>
      <c r="G57" s="17">
        <v>28</v>
      </c>
      <c r="H57" s="15">
        <v>28</v>
      </c>
      <c r="I57" s="16">
        <v>436.88</v>
      </c>
      <c r="J57" s="17">
        <v>28</v>
      </c>
      <c r="K57" s="15">
        <v>28</v>
      </c>
      <c r="L57" s="16">
        <v>652.30999999999995</v>
      </c>
      <c r="M57" s="17">
        <v>28</v>
      </c>
      <c r="N57" s="61"/>
      <c r="O57" s="4"/>
      <c r="P57" s="4"/>
      <c r="Q57" s="4"/>
      <c r="R57" s="4"/>
      <c r="S57" s="4"/>
      <c r="T57" s="4"/>
      <c r="U57" s="4"/>
    </row>
    <row r="58" spans="1:21" x14ac:dyDescent="0.25">
      <c r="A58"/>
      <c r="B58" s="15">
        <v>29</v>
      </c>
      <c r="C58" s="16">
        <v>78</v>
      </c>
      <c r="D58" s="60">
        <v>29</v>
      </c>
      <c r="E58" s="15">
        <v>29</v>
      </c>
      <c r="F58" s="16">
        <v>156</v>
      </c>
      <c r="G58" s="17">
        <v>29</v>
      </c>
      <c r="H58" s="15">
        <v>29</v>
      </c>
      <c r="I58" s="16">
        <v>450.75</v>
      </c>
      <c r="J58" s="17">
        <v>29</v>
      </c>
      <c r="K58" s="15">
        <v>29</v>
      </c>
      <c r="L58" s="16">
        <v>673.01</v>
      </c>
      <c r="M58" s="17">
        <v>29</v>
      </c>
      <c r="N58" s="61"/>
      <c r="O58" s="4"/>
      <c r="P58" s="4"/>
      <c r="Q58" s="4"/>
      <c r="R58" s="4"/>
      <c r="S58" s="4"/>
      <c r="T58" s="4"/>
      <c r="U58" s="4"/>
    </row>
    <row r="59" spans="1:21" x14ac:dyDescent="0.25">
      <c r="A59"/>
      <c r="B59" s="15">
        <v>30</v>
      </c>
      <c r="C59" s="16">
        <v>84</v>
      </c>
      <c r="D59" s="60">
        <v>30</v>
      </c>
      <c r="E59" s="15">
        <v>30</v>
      </c>
      <c r="F59" s="16">
        <v>168</v>
      </c>
      <c r="G59" s="17">
        <v>30</v>
      </c>
      <c r="H59" s="15">
        <v>30</v>
      </c>
      <c r="I59" s="16">
        <v>464.63</v>
      </c>
      <c r="J59" s="17">
        <v>30</v>
      </c>
      <c r="K59" s="15">
        <v>30</v>
      </c>
      <c r="L59" s="16">
        <v>693.75</v>
      </c>
      <c r="M59" s="17">
        <v>30</v>
      </c>
      <c r="N59" s="61"/>
    </row>
    <row r="60" spans="1:21" x14ac:dyDescent="0.25">
      <c r="N60" s="61"/>
    </row>
  </sheetData>
  <sheetProtection algorithmName="SHA-512" hashValue="sJHlav0mNVQ5OBZ7WXyESizAaeVhUW+JJcMYCeDnXRNxfEMfYDtjqErZtFsQraGDL7NQyxk/Gs/1xcqTUcu0Ug==" saltValue="yBRZ7mHIxhJTwOod+6rDuA==" spinCount="100000" sheet="1" scenarios="1"/>
  <protectedRanges>
    <protectedRange algorithmName="SHA-512" hashValue="seYeNtJ8JBFOXpRUGvXCvpSHar0IvMKkFcthHHYkJm3pwSu7hdp9V09rzZXLOLVngNacQ2HwA5Bjjb+7jYsnFA==" saltValue="A5YKMy4nd98u4vxT4XyvgQ==" spinCount="100000" sqref="B28 E28 H28 K28 B30:M59" name="Plage1"/>
  </protectedRanges>
  <mergeCells count="19">
    <mergeCell ref="B28:C28"/>
    <mergeCell ref="E28:F28"/>
    <mergeCell ref="H28:I28"/>
    <mergeCell ref="K28:L28"/>
    <mergeCell ref="A5:C5"/>
    <mergeCell ref="G5:N5"/>
    <mergeCell ref="G6:N26"/>
    <mergeCell ref="A7:E7"/>
    <mergeCell ref="A8:C8"/>
    <mergeCell ref="A9:C9"/>
    <mergeCell ref="A10:C10"/>
    <mergeCell ref="A11:C11"/>
    <mergeCell ref="A12:C12"/>
    <mergeCell ref="A4:C4"/>
    <mergeCell ref="A1:D1"/>
    <mergeCell ref="A2:C2"/>
    <mergeCell ref="G2:M2"/>
    <mergeCell ref="A3:C3"/>
    <mergeCell ref="G3:M3"/>
  </mergeCells>
  <conditionalFormatting sqref="E9:E17">
    <cfRule type="cellIs" dxfId="25" priority="1" operator="equal">
      <formula>#N/A</formula>
    </cfRule>
    <cfRule type="cellIs" dxfId="24" priority="2" operator="equal">
      <formula>1</formula>
    </cfRule>
    <cfRule type="cellIs" dxfId="23" priority="3" operator="equal">
      <formula>30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6BA7-49F4-4006-82D4-F156A5090214}">
  <dimension ref="A1:P58"/>
  <sheetViews>
    <sheetView topLeftCell="A16" zoomScaleNormal="100" workbookViewId="0">
      <selection activeCell="O6" sqref="O6"/>
    </sheetView>
  </sheetViews>
  <sheetFormatPr baseColWidth="10" defaultRowHeight="15" x14ac:dyDescent="0.25"/>
  <cols>
    <col min="1" max="1" width="12" style="1" customWidth="1"/>
    <col min="2" max="2" width="13" style="1" bestFit="1" customWidth="1"/>
    <col min="3" max="3" width="18.7109375" style="1" bestFit="1" customWidth="1"/>
    <col min="4" max="4" width="17.85546875" style="1" bestFit="1" customWidth="1"/>
    <col min="5" max="5" width="13" style="1" bestFit="1" customWidth="1"/>
    <col min="6" max="6" width="18.7109375" style="1" bestFit="1" customWidth="1"/>
    <col min="7" max="7" width="13.42578125" style="1" customWidth="1"/>
    <col min="8" max="8" width="13" style="1" bestFit="1" customWidth="1"/>
    <col min="9" max="9" width="18.7109375" style="1" bestFit="1" customWidth="1"/>
    <col min="10" max="10" width="12.85546875" style="1" customWidth="1"/>
    <col min="11" max="11" width="13" style="1" bestFit="1" customWidth="1"/>
    <col min="12" max="12" width="18.7109375" style="1" bestFit="1" customWidth="1"/>
    <col min="13" max="13" width="12.85546875" style="1" customWidth="1"/>
    <col min="14" max="14" width="13" style="1" bestFit="1" customWidth="1"/>
    <col min="15" max="15" width="18.7109375" style="1" bestFit="1" customWidth="1"/>
    <col min="16" max="16" width="12.85546875" style="1" customWidth="1"/>
    <col min="17" max="17" width="14.28515625" style="1" customWidth="1"/>
    <col min="18" max="18" width="13" style="1" bestFit="1" customWidth="1"/>
    <col min="19"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3</v>
      </c>
      <c r="G2" s="91" t="s">
        <v>7</v>
      </c>
      <c r="H2" s="92"/>
      <c r="I2" s="92"/>
      <c r="J2" s="92"/>
      <c r="K2" s="92"/>
      <c r="L2" s="92"/>
      <c r="M2" s="93"/>
      <c r="N2" s="19"/>
    </row>
    <row r="3" spans="1:14" x14ac:dyDescent="0.25">
      <c r="A3" s="72" t="s">
        <v>54</v>
      </c>
      <c r="B3" s="72"/>
      <c r="C3" s="72"/>
      <c r="D3" s="2">
        <v>4</v>
      </c>
      <c r="G3" s="91" t="s">
        <v>39</v>
      </c>
      <c r="H3" s="92"/>
      <c r="I3" s="92"/>
      <c r="J3" s="92"/>
      <c r="K3" s="92"/>
      <c r="L3" s="92"/>
      <c r="M3" s="93"/>
      <c r="N3" s="20"/>
    </row>
    <row r="4" spans="1:14" ht="15.75" thickBot="1" x14ac:dyDescent="0.3">
      <c r="A4" s="72" t="s">
        <v>55</v>
      </c>
      <c r="B4" s="72"/>
      <c r="C4" s="72"/>
      <c r="D4" s="2">
        <v>8</v>
      </c>
      <c r="G4"/>
      <c r="H4"/>
      <c r="I4"/>
      <c r="J4"/>
      <c r="K4"/>
      <c r="L4"/>
      <c r="M4"/>
      <c r="N4"/>
    </row>
    <row r="5" spans="1:14" ht="15.75" thickBot="1" x14ac:dyDescent="0.3">
      <c r="A5" s="75" t="s">
        <v>58</v>
      </c>
      <c r="B5" s="75"/>
      <c r="C5" s="75"/>
      <c r="D5" s="9">
        <f>D2*D3*D4/10</f>
        <v>9.6</v>
      </c>
      <c r="G5" s="76" t="s">
        <v>50</v>
      </c>
      <c r="H5" s="77"/>
      <c r="I5" s="77"/>
      <c r="J5" s="77"/>
      <c r="K5" s="77"/>
      <c r="L5" s="77"/>
      <c r="M5" s="77"/>
      <c r="N5" s="78"/>
    </row>
    <row r="6" spans="1:14" x14ac:dyDescent="0.25">
      <c r="G6" s="79" t="s">
        <v>65</v>
      </c>
      <c r="H6" s="82"/>
      <c r="I6" s="82"/>
      <c r="J6" s="82"/>
      <c r="K6" s="82"/>
      <c r="L6" s="82"/>
      <c r="M6" s="82"/>
      <c r="N6" s="83"/>
    </row>
    <row r="7" spans="1:14" x14ac:dyDescent="0.25">
      <c r="A7" s="71" t="s">
        <v>6</v>
      </c>
      <c r="B7" s="71"/>
      <c r="C7" s="71"/>
      <c r="D7" s="71"/>
      <c r="E7" s="71"/>
      <c r="G7" s="84"/>
      <c r="H7" s="85"/>
      <c r="I7" s="85"/>
      <c r="J7" s="85"/>
      <c r="K7" s="85"/>
      <c r="L7" s="85"/>
      <c r="M7" s="85"/>
      <c r="N7" s="86"/>
    </row>
    <row r="8" spans="1:14" x14ac:dyDescent="0.25">
      <c r="A8" s="73" t="s">
        <v>2</v>
      </c>
      <c r="B8" s="73"/>
      <c r="C8" s="73"/>
      <c r="D8" s="10" t="s">
        <v>53</v>
      </c>
      <c r="E8" s="10" t="s">
        <v>3</v>
      </c>
      <c r="G8" s="84"/>
      <c r="H8" s="85"/>
      <c r="I8" s="85"/>
      <c r="J8" s="85"/>
      <c r="K8" s="85"/>
      <c r="L8" s="85"/>
      <c r="M8" s="85"/>
      <c r="N8" s="86"/>
    </row>
    <row r="9" spans="1:14" x14ac:dyDescent="0.25">
      <c r="A9" s="107" t="s">
        <v>13</v>
      </c>
      <c r="B9" s="107"/>
      <c r="C9" s="107"/>
      <c r="D9" s="8">
        <f>$D$5</f>
        <v>9.6</v>
      </c>
      <c r="E9" s="45">
        <f>VLOOKUP(D5,C28:D58,2,TRUE)</f>
        <v>30</v>
      </c>
      <c r="G9" s="84"/>
      <c r="H9" s="85"/>
      <c r="I9" s="85"/>
      <c r="J9" s="85"/>
      <c r="K9" s="85"/>
      <c r="L9" s="85"/>
      <c r="M9" s="85"/>
      <c r="N9" s="86"/>
    </row>
    <row r="10" spans="1:14" x14ac:dyDescent="0.25">
      <c r="A10" s="103" t="s">
        <v>14</v>
      </c>
      <c r="B10" s="103"/>
      <c r="C10" s="103"/>
      <c r="D10" s="8">
        <f>$D$5</f>
        <v>9.6</v>
      </c>
      <c r="E10" s="38">
        <f>VLOOKUP(D5,F28:G58,2,TRUE)</f>
        <v>12</v>
      </c>
      <c r="G10" s="84"/>
      <c r="H10" s="85"/>
      <c r="I10" s="85"/>
      <c r="J10" s="85"/>
      <c r="K10" s="85"/>
      <c r="L10" s="85"/>
      <c r="M10" s="85"/>
      <c r="N10" s="86"/>
    </row>
    <row r="11" spans="1:14" x14ac:dyDescent="0.25">
      <c r="A11" s="104" t="s">
        <v>15</v>
      </c>
      <c r="B11" s="104"/>
      <c r="C11" s="104"/>
      <c r="D11" s="8">
        <f>$D$5</f>
        <v>9.6</v>
      </c>
      <c r="E11" s="39">
        <f>VLOOKUP(D5,I28:J58,2,TRUE)</f>
        <v>7</v>
      </c>
      <c r="G11" s="84"/>
      <c r="H11" s="85"/>
      <c r="I11" s="85"/>
      <c r="J11" s="85"/>
      <c r="K11" s="85"/>
      <c r="L11" s="85"/>
      <c r="M11" s="85"/>
      <c r="N11" s="86"/>
    </row>
    <row r="12" spans="1:14" x14ac:dyDescent="0.25">
      <c r="A12" s="105" t="s">
        <v>16</v>
      </c>
      <c r="B12" s="105"/>
      <c r="C12" s="105"/>
      <c r="D12" s="8">
        <f>$D$5</f>
        <v>9.6</v>
      </c>
      <c r="E12" s="40">
        <f>VLOOKUP(D5,L28:M58,2,TRUE)</f>
        <v>4</v>
      </c>
      <c r="G12" s="84"/>
      <c r="H12" s="85"/>
      <c r="I12" s="85"/>
      <c r="J12" s="85"/>
      <c r="K12" s="85"/>
      <c r="L12" s="85"/>
      <c r="M12" s="85"/>
      <c r="N12" s="86"/>
    </row>
    <row r="13" spans="1:14" x14ac:dyDescent="0.25">
      <c r="A13" s="105" t="s">
        <v>11</v>
      </c>
      <c r="B13" s="105"/>
      <c r="C13" s="105"/>
      <c r="D13" s="8">
        <f>D5</f>
        <v>9.6</v>
      </c>
      <c r="E13" s="40">
        <f>VLOOKUP(D5,O28:P58,2,TRUE)</f>
        <v>7</v>
      </c>
      <c r="G13" s="84"/>
      <c r="H13" s="85"/>
      <c r="I13" s="85"/>
      <c r="J13" s="85"/>
      <c r="K13" s="85"/>
      <c r="L13" s="85"/>
      <c r="M13" s="85"/>
      <c r="N13" s="86"/>
    </row>
    <row r="14" spans="1:14" x14ac:dyDescent="0.25">
      <c r="G14" s="84"/>
      <c r="H14" s="85"/>
      <c r="I14" s="85"/>
      <c r="J14" s="85"/>
      <c r="K14" s="85"/>
      <c r="L14" s="85"/>
      <c r="M14" s="85"/>
      <c r="N14" s="86"/>
    </row>
    <row r="15" spans="1:14" x14ac:dyDescent="0.25">
      <c r="G15" s="84"/>
      <c r="H15" s="85"/>
      <c r="I15" s="85"/>
      <c r="J15" s="85"/>
      <c r="K15" s="85"/>
      <c r="L15" s="85"/>
      <c r="M15" s="85"/>
      <c r="N15" s="86"/>
    </row>
    <row r="16" spans="1:14" x14ac:dyDescent="0.25">
      <c r="G16" s="84"/>
      <c r="H16" s="85"/>
      <c r="I16" s="85"/>
      <c r="J16" s="85"/>
      <c r="K16" s="85"/>
      <c r="L16" s="85"/>
      <c r="M16" s="85"/>
      <c r="N16" s="86"/>
    </row>
    <row r="17" spans="1:16" x14ac:dyDescent="0.25">
      <c r="G17" s="84"/>
      <c r="H17" s="85"/>
      <c r="I17" s="85"/>
      <c r="J17" s="85"/>
      <c r="K17" s="85"/>
      <c r="L17" s="85"/>
      <c r="M17" s="85"/>
      <c r="N17" s="86"/>
    </row>
    <row r="18" spans="1:16" x14ac:dyDescent="0.25">
      <c r="G18" s="84"/>
      <c r="H18" s="85"/>
      <c r="I18" s="85"/>
      <c r="J18" s="85"/>
      <c r="K18" s="85"/>
      <c r="L18" s="85"/>
      <c r="M18" s="85"/>
      <c r="N18" s="86"/>
    </row>
    <row r="19" spans="1:16" x14ac:dyDescent="0.25">
      <c r="G19" s="84"/>
      <c r="H19" s="85"/>
      <c r="I19" s="85"/>
      <c r="J19" s="85"/>
      <c r="K19" s="85"/>
      <c r="L19" s="85"/>
      <c r="M19" s="85"/>
      <c r="N19" s="86"/>
    </row>
    <row r="20" spans="1:16" x14ac:dyDescent="0.25">
      <c r="G20" s="84"/>
      <c r="H20" s="85"/>
      <c r="I20" s="85"/>
      <c r="J20" s="85"/>
      <c r="K20" s="85"/>
      <c r="L20" s="85"/>
      <c r="M20" s="85"/>
      <c r="N20" s="86"/>
    </row>
    <row r="21" spans="1:16" x14ac:dyDescent="0.25">
      <c r="G21" s="84"/>
      <c r="H21" s="85"/>
      <c r="I21" s="85"/>
      <c r="J21" s="85"/>
      <c r="K21" s="85"/>
      <c r="L21" s="85"/>
      <c r="M21" s="85"/>
      <c r="N21" s="86"/>
    </row>
    <row r="22" spans="1:16" x14ac:dyDescent="0.25">
      <c r="G22" s="84"/>
      <c r="H22" s="85"/>
      <c r="I22" s="85"/>
      <c r="J22" s="85"/>
      <c r="K22" s="85"/>
      <c r="L22" s="85"/>
      <c r="M22" s="85"/>
      <c r="N22" s="86"/>
    </row>
    <row r="23" spans="1:16" x14ac:dyDescent="0.25">
      <c r="G23" s="84"/>
      <c r="H23" s="85"/>
      <c r="I23" s="85"/>
      <c r="J23" s="85"/>
      <c r="K23" s="85"/>
      <c r="L23" s="85"/>
      <c r="M23" s="85"/>
      <c r="N23" s="86"/>
    </row>
    <row r="24" spans="1:16" x14ac:dyDescent="0.25">
      <c r="G24" s="84"/>
      <c r="H24" s="85"/>
      <c r="I24" s="85"/>
      <c r="J24" s="85"/>
      <c r="K24" s="85"/>
      <c r="L24" s="85"/>
      <c r="M24" s="85"/>
      <c r="N24" s="86"/>
    </row>
    <row r="25" spans="1:16" ht="15.75" thickBot="1" x14ac:dyDescent="0.3">
      <c r="G25" s="87"/>
      <c r="H25" s="88"/>
      <c r="I25" s="88"/>
      <c r="J25" s="88"/>
      <c r="K25" s="88"/>
      <c r="L25" s="88"/>
      <c r="M25" s="88"/>
      <c r="N25" s="89"/>
    </row>
    <row r="27" spans="1:16" x14ac:dyDescent="0.25">
      <c r="A27"/>
      <c r="B27" s="94" t="s">
        <v>33</v>
      </c>
      <c r="C27" s="95"/>
      <c r="D27"/>
      <c r="E27" s="96" t="s">
        <v>34</v>
      </c>
      <c r="F27" s="97"/>
      <c r="G27"/>
      <c r="H27" s="98" t="s">
        <v>36</v>
      </c>
      <c r="I27" s="99"/>
      <c r="J27"/>
      <c r="K27" s="100" t="s">
        <v>40</v>
      </c>
      <c r="L27" s="101"/>
      <c r="M27"/>
      <c r="N27" s="100" t="s">
        <v>42</v>
      </c>
      <c r="O27" s="101"/>
      <c r="P27"/>
    </row>
    <row r="28" spans="1:16" x14ac:dyDescent="0.25">
      <c r="A28"/>
      <c r="B28" s="41" t="s">
        <v>3</v>
      </c>
      <c r="C28" s="41" t="s">
        <v>53</v>
      </c>
      <c r="D28"/>
      <c r="E28" s="32" t="s">
        <v>3</v>
      </c>
      <c r="F28" s="32" t="s">
        <v>53</v>
      </c>
      <c r="G28"/>
      <c r="H28" s="33" t="s">
        <v>3</v>
      </c>
      <c r="I28" s="33" t="s">
        <v>53</v>
      </c>
      <c r="J28"/>
      <c r="K28" s="42" t="s">
        <v>3</v>
      </c>
      <c r="L28" s="42" t="s">
        <v>53</v>
      </c>
      <c r="M28"/>
      <c r="N28" s="42" t="s">
        <v>3</v>
      </c>
      <c r="O28" s="42" t="s">
        <v>53</v>
      </c>
      <c r="P28"/>
    </row>
    <row r="29" spans="1:16" x14ac:dyDescent="0.25">
      <c r="A29"/>
      <c r="B29" s="15">
        <v>1</v>
      </c>
      <c r="C29" s="16" t="s">
        <v>10</v>
      </c>
      <c r="D29" s="17">
        <v>1</v>
      </c>
      <c r="E29" s="15">
        <v>1</v>
      </c>
      <c r="F29" s="16" t="s">
        <v>10</v>
      </c>
      <c r="G29" s="17">
        <v>1</v>
      </c>
      <c r="H29" s="15">
        <v>1</v>
      </c>
      <c r="I29" s="16" t="s">
        <v>10</v>
      </c>
      <c r="J29" s="17">
        <v>1</v>
      </c>
      <c r="K29" s="15">
        <v>1</v>
      </c>
      <c r="L29" s="16" t="s">
        <v>10</v>
      </c>
      <c r="M29" s="17">
        <v>1</v>
      </c>
      <c r="N29" s="15">
        <v>1</v>
      </c>
      <c r="O29" s="16" t="s">
        <v>10</v>
      </c>
      <c r="P29" s="17">
        <v>1</v>
      </c>
    </row>
    <row r="30" spans="1:16" x14ac:dyDescent="0.25">
      <c r="A30"/>
      <c r="B30" s="15">
        <v>2</v>
      </c>
      <c r="C30" s="16" t="s">
        <v>10</v>
      </c>
      <c r="D30" s="17">
        <v>2</v>
      </c>
      <c r="E30" s="15">
        <v>2</v>
      </c>
      <c r="F30" s="16" t="s">
        <v>10</v>
      </c>
      <c r="G30" s="17">
        <v>2</v>
      </c>
      <c r="H30" s="15">
        <v>2</v>
      </c>
      <c r="I30" s="16" t="s">
        <v>10</v>
      </c>
      <c r="J30" s="17">
        <v>2</v>
      </c>
      <c r="K30" s="15">
        <v>2</v>
      </c>
      <c r="L30" s="16" t="s">
        <v>10</v>
      </c>
      <c r="M30" s="17">
        <v>2</v>
      </c>
      <c r="N30" s="15">
        <v>2</v>
      </c>
      <c r="O30" s="16" t="s">
        <v>10</v>
      </c>
      <c r="P30" s="17">
        <v>2</v>
      </c>
    </row>
    <row r="31" spans="1:16" x14ac:dyDescent="0.25">
      <c r="A31"/>
      <c r="B31" s="15">
        <v>3</v>
      </c>
      <c r="C31" s="16" t="s">
        <v>10</v>
      </c>
      <c r="D31" s="17">
        <v>3</v>
      </c>
      <c r="E31" s="15">
        <v>3</v>
      </c>
      <c r="F31" s="16" t="s">
        <v>10</v>
      </c>
      <c r="G31" s="17">
        <v>3</v>
      </c>
      <c r="H31" s="15">
        <v>3</v>
      </c>
      <c r="I31" s="16" t="s">
        <v>10</v>
      </c>
      <c r="J31" s="17">
        <v>3</v>
      </c>
      <c r="K31" s="15">
        <v>3</v>
      </c>
      <c r="L31" s="16" t="s">
        <v>10</v>
      </c>
      <c r="M31" s="17">
        <v>3</v>
      </c>
      <c r="N31" s="15">
        <v>3</v>
      </c>
      <c r="O31" s="16" t="s">
        <v>10</v>
      </c>
      <c r="P31" s="17">
        <v>3</v>
      </c>
    </row>
    <row r="32" spans="1:16" x14ac:dyDescent="0.25">
      <c r="A32"/>
      <c r="B32" s="15">
        <v>4</v>
      </c>
      <c r="C32" s="16">
        <v>0.72</v>
      </c>
      <c r="D32" s="17">
        <v>4</v>
      </c>
      <c r="E32" s="15">
        <v>4</v>
      </c>
      <c r="F32" s="16">
        <v>1.8</v>
      </c>
      <c r="G32" s="17">
        <v>4</v>
      </c>
      <c r="H32" s="15">
        <v>4</v>
      </c>
      <c r="I32" s="16">
        <v>5.63</v>
      </c>
      <c r="J32" s="17">
        <v>4</v>
      </c>
      <c r="K32" s="15">
        <v>4</v>
      </c>
      <c r="L32" s="16">
        <v>9.07</v>
      </c>
      <c r="M32" s="17">
        <v>4</v>
      </c>
      <c r="N32" s="15">
        <v>4</v>
      </c>
      <c r="O32" s="16">
        <v>4.6500000000000004</v>
      </c>
      <c r="P32" s="17">
        <v>4</v>
      </c>
    </row>
    <row r="33" spans="1:16" x14ac:dyDescent="0.25">
      <c r="A33"/>
      <c r="B33" s="15">
        <v>5</v>
      </c>
      <c r="C33" s="16">
        <v>0.81</v>
      </c>
      <c r="D33" s="17">
        <v>5</v>
      </c>
      <c r="E33" s="15">
        <v>5</v>
      </c>
      <c r="F33" s="16">
        <v>2.52</v>
      </c>
      <c r="G33" s="17">
        <v>5</v>
      </c>
      <c r="H33" s="15">
        <v>5</v>
      </c>
      <c r="I33" s="16">
        <v>6</v>
      </c>
      <c r="J33" s="17">
        <v>5</v>
      </c>
      <c r="K33" s="15">
        <v>5</v>
      </c>
      <c r="L33" s="16">
        <v>10.63</v>
      </c>
      <c r="M33" s="17">
        <v>5</v>
      </c>
      <c r="N33" s="15">
        <v>5</v>
      </c>
      <c r="O33" s="16">
        <v>5.97</v>
      </c>
      <c r="P33" s="17">
        <v>5</v>
      </c>
    </row>
    <row r="34" spans="1:16" x14ac:dyDescent="0.25">
      <c r="A34"/>
      <c r="B34" s="15">
        <v>6</v>
      </c>
      <c r="C34" s="16">
        <v>0.91</v>
      </c>
      <c r="D34" s="17">
        <v>6</v>
      </c>
      <c r="E34" s="15">
        <v>6</v>
      </c>
      <c r="F34" s="16">
        <v>2.88</v>
      </c>
      <c r="G34" s="17">
        <v>6</v>
      </c>
      <c r="H34" s="15">
        <v>6</v>
      </c>
      <c r="I34" s="16">
        <v>7.2</v>
      </c>
      <c r="J34" s="17">
        <v>6</v>
      </c>
      <c r="K34" s="15">
        <v>6</v>
      </c>
      <c r="L34" s="16">
        <v>12.33</v>
      </c>
      <c r="M34" s="17">
        <v>6</v>
      </c>
      <c r="N34" s="15">
        <v>6</v>
      </c>
      <c r="O34" s="16">
        <v>7.3</v>
      </c>
      <c r="P34" s="17">
        <v>6</v>
      </c>
    </row>
    <row r="35" spans="1:16" x14ac:dyDescent="0.25">
      <c r="A35"/>
      <c r="B35" s="15">
        <v>7</v>
      </c>
      <c r="C35" s="16">
        <v>1.1000000000000001</v>
      </c>
      <c r="D35" s="17">
        <v>7</v>
      </c>
      <c r="E35" s="15">
        <v>7</v>
      </c>
      <c r="F35" s="16">
        <v>3.29</v>
      </c>
      <c r="G35" s="17">
        <v>7</v>
      </c>
      <c r="H35" s="15">
        <v>7</v>
      </c>
      <c r="I35" s="16">
        <v>8.25</v>
      </c>
      <c r="J35" s="17">
        <v>7</v>
      </c>
      <c r="K35" s="15">
        <v>7</v>
      </c>
      <c r="L35" s="16">
        <v>14.85</v>
      </c>
      <c r="M35" s="17">
        <v>7</v>
      </c>
      <c r="N35" s="15">
        <v>7</v>
      </c>
      <c r="O35" s="16">
        <v>8.6199999999999992</v>
      </c>
      <c r="P35" s="17">
        <v>7</v>
      </c>
    </row>
    <row r="36" spans="1:16" x14ac:dyDescent="0.25">
      <c r="A36"/>
      <c r="B36" s="15">
        <v>8</v>
      </c>
      <c r="C36" s="16">
        <v>1.1399999999999999</v>
      </c>
      <c r="D36" s="17">
        <v>8</v>
      </c>
      <c r="E36" s="15">
        <v>8</v>
      </c>
      <c r="F36" s="16">
        <v>4.05</v>
      </c>
      <c r="G36" s="17">
        <v>8</v>
      </c>
      <c r="H36" s="15">
        <v>8</v>
      </c>
      <c r="I36" s="16">
        <v>10.130000000000001</v>
      </c>
      <c r="J36" s="17">
        <v>8</v>
      </c>
      <c r="K36" s="15">
        <v>8</v>
      </c>
      <c r="L36" s="16">
        <v>16.760000000000002</v>
      </c>
      <c r="M36" s="17">
        <v>8</v>
      </c>
      <c r="N36" s="15">
        <v>8</v>
      </c>
      <c r="O36" s="16">
        <v>9.9600000000000009</v>
      </c>
      <c r="P36" s="17">
        <v>8</v>
      </c>
    </row>
    <row r="37" spans="1:16" x14ac:dyDescent="0.25">
      <c r="A37"/>
      <c r="B37" s="15">
        <v>9</v>
      </c>
      <c r="C37" s="16">
        <v>1.21</v>
      </c>
      <c r="D37" s="17">
        <v>9</v>
      </c>
      <c r="E37" s="15">
        <v>9</v>
      </c>
      <c r="F37" s="16">
        <v>4.83</v>
      </c>
      <c r="G37" s="17">
        <v>9</v>
      </c>
      <c r="H37" s="15">
        <v>9</v>
      </c>
      <c r="I37" s="16">
        <v>12.09</v>
      </c>
      <c r="J37" s="17">
        <v>9</v>
      </c>
      <c r="K37" s="15">
        <v>9</v>
      </c>
      <c r="L37" s="16">
        <v>19.95</v>
      </c>
      <c r="M37" s="17">
        <v>9</v>
      </c>
      <c r="N37" s="15">
        <v>9</v>
      </c>
      <c r="O37" s="16">
        <v>11.28</v>
      </c>
      <c r="P37" s="17">
        <v>9</v>
      </c>
    </row>
    <row r="38" spans="1:16" x14ac:dyDescent="0.25">
      <c r="A38"/>
      <c r="B38" s="15">
        <v>10</v>
      </c>
      <c r="C38" s="16">
        <v>1.32</v>
      </c>
      <c r="D38" s="17">
        <v>10</v>
      </c>
      <c r="E38" s="15">
        <v>10</v>
      </c>
      <c r="F38" s="16">
        <v>5.9</v>
      </c>
      <c r="G38" s="17">
        <v>10</v>
      </c>
      <c r="H38" s="15">
        <v>10</v>
      </c>
      <c r="I38" s="16">
        <v>14.81</v>
      </c>
      <c r="J38" s="17">
        <v>10</v>
      </c>
      <c r="K38" s="15">
        <v>10</v>
      </c>
      <c r="L38" s="16">
        <v>23.43</v>
      </c>
      <c r="M38" s="17">
        <v>10</v>
      </c>
      <c r="N38" s="15">
        <v>10</v>
      </c>
      <c r="O38" s="16">
        <v>12.61</v>
      </c>
      <c r="P38" s="17">
        <v>10</v>
      </c>
    </row>
    <row r="39" spans="1:16" x14ac:dyDescent="0.25">
      <c r="A39"/>
      <c r="B39" s="15">
        <v>11</v>
      </c>
      <c r="C39" s="16">
        <v>1.41</v>
      </c>
      <c r="D39" s="17">
        <v>11</v>
      </c>
      <c r="E39" s="15">
        <v>11</v>
      </c>
      <c r="F39" s="16">
        <v>6.91</v>
      </c>
      <c r="G39" s="17">
        <v>11</v>
      </c>
      <c r="H39" s="15">
        <v>11</v>
      </c>
      <c r="I39" s="16">
        <v>17.25</v>
      </c>
      <c r="J39" s="17">
        <v>11</v>
      </c>
      <c r="K39" s="15">
        <v>11</v>
      </c>
      <c r="L39" s="16">
        <v>27.3</v>
      </c>
      <c r="M39" s="17">
        <v>11</v>
      </c>
      <c r="N39" s="15">
        <v>11</v>
      </c>
      <c r="O39" s="16">
        <v>13.94</v>
      </c>
      <c r="P39" s="17">
        <v>11</v>
      </c>
    </row>
    <row r="40" spans="1:16" x14ac:dyDescent="0.25">
      <c r="A40"/>
      <c r="B40" s="15">
        <v>12</v>
      </c>
      <c r="C40" s="16">
        <v>1.52</v>
      </c>
      <c r="D40" s="17">
        <v>12</v>
      </c>
      <c r="E40" s="15">
        <v>12</v>
      </c>
      <c r="F40" s="16">
        <v>8.1300000000000008</v>
      </c>
      <c r="G40" s="17">
        <v>12</v>
      </c>
      <c r="H40" s="15">
        <v>12</v>
      </c>
      <c r="I40" s="16">
        <v>20.25</v>
      </c>
      <c r="J40" s="17">
        <v>12</v>
      </c>
      <c r="K40" s="15">
        <v>12</v>
      </c>
      <c r="L40" s="16">
        <v>30.94</v>
      </c>
      <c r="M40" s="17">
        <v>12</v>
      </c>
      <c r="N40" s="15">
        <v>12</v>
      </c>
      <c r="O40" s="16">
        <v>15.27</v>
      </c>
      <c r="P40" s="17">
        <v>12</v>
      </c>
    </row>
    <row r="41" spans="1:16" x14ac:dyDescent="0.25">
      <c r="A41"/>
      <c r="B41" s="15">
        <v>13</v>
      </c>
      <c r="C41" s="16">
        <v>1.62</v>
      </c>
      <c r="D41" s="17">
        <v>13</v>
      </c>
      <c r="E41" s="15">
        <v>13</v>
      </c>
      <c r="F41" s="16">
        <v>9.9700000000000006</v>
      </c>
      <c r="G41" s="17">
        <v>13</v>
      </c>
      <c r="H41" s="15">
        <v>13</v>
      </c>
      <c r="I41" s="16">
        <v>24.9</v>
      </c>
      <c r="J41" s="17">
        <v>13</v>
      </c>
      <c r="K41" s="15">
        <v>13</v>
      </c>
      <c r="L41" s="16">
        <v>34.65</v>
      </c>
      <c r="M41" s="17">
        <v>13</v>
      </c>
      <c r="N41" s="15">
        <v>13</v>
      </c>
      <c r="O41" s="16">
        <v>16.43</v>
      </c>
      <c r="P41" s="17">
        <v>13</v>
      </c>
    </row>
    <row r="42" spans="1:16" x14ac:dyDescent="0.25">
      <c r="A42"/>
      <c r="B42" s="15">
        <v>14</v>
      </c>
      <c r="C42" s="16">
        <v>1.73</v>
      </c>
      <c r="D42" s="17">
        <v>14</v>
      </c>
      <c r="E42" s="15">
        <v>14</v>
      </c>
      <c r="F42" s="16">
        <v>11.13</v>
      </c>
      <c r="G42" s="17">
        <v>14</v>
      </c>
      <c r="H42" s="15">
        <v>14</v>
      </c>
      <c r="I42" s="16">
        <v>27.84</v>
      </c>
      <c r="J42" s="17">
        <v>14</v>
      </c>
      <c r="K42" s="15">
        <v>14</v>
      </c>
      <c r="L42" s="16">
        <v>38.32</v>
      </c>
      <c r="M42" s="17">
        <v>14</v>
      </c>
      <c r="N42" s="15">
        <v>14</v>
      </c>
      <c r="O42" s="16">
        <v>17.59</v>
      </c>
      <c r="P42" s="17">
        <v>14</v>
      </c>
    </row>
    <row r="43" spans="1:16" x14ac:dyDescent="0.25">
      <c r="A43"/>
      <c r="B43" s="15">
        <v>15</v>
      </c>
      <c r="C43" s="16">
        <v>1.77</v>
      </c>
      <c r="D43" s="17">
        <v>15</v>
      </c>
      <c r="E43" s="15">
        <v>15</v>
      </c>
      <c r="F43" s="16">
        <v>12.67</v>
      </c>
      <c r="G43" s="17">
        <v>15</v>
      </c>
      <c r="H43" s="15">
        <v>15</v>
      </c>
      <c r="I43" s="16">
        <v>31.68</v>
      </c>
      <c r="J43" s="17">
        <v>15</v>
      </c>
      <c r="K43" s="15">
        <v>15</v>
      </c>
      <c r="L43" s="16">
        <v>42</v>
      </c>
      <c r="M43" s="17">
        <v>15</v>
      </c>
      <c r="N43" s="15">
        <v>15</v>
      </c>
      <c r="O43" s="16">
        <v>18.75</v>
      </c>
      <c r="P43" s="17">
        <v>15</v>
      </c>
    </row>
    <row r="44" spans="1:16" x14ac:dyDescent="0.25">
      <c r="A44"/>
      <c r="B44" s="15">
        <v>16</v>
      </c>
      <c r="C44" s="16">
        <v>1.87</v>
      </c>
      <c r="D44" s="17">
        <v>16</v>
      </c>
      <c r="E44" s="15">
        <v>16</v>
      </c>
      <c r="F44" s="16">
        <v>13.5</v>
      </c>
      <c r="G44" s="17">
        <v>16</v>
      </c>
      <c r="H44" s="15">
        <v>16</v>
      </c>
      <c r="I44" s="16">
        <v>33.75</v>
      </c>
      <c r="J44" s="17">
        <v>16</v>
      </c>
      <c r="K44" s="15">
        <v>16</v>
      </c>
      <c r="L44" s="16">
        <v>45.52</v>
      </c>
      <c r="M44" s="17">
        <v>16</v>
      </c>
      <c r="N44" s="15">
        <v>16</v>
      </c>
      <c r="O44" s="16">
        <v>19.920000000000002</v>
      </c>
      <c r="P44" s="17">
        <v>16</v>
      </c>
    </row>
    <row r="45" spans="1:16" x14ac:dyDescent="0.25">
      <c r="A45"/>
      <c r="B45" s="15">
        <v>17</v>
      </c>
      <c r="C45" s="16">
        <v>1.98</v>
      </c>
      <c r="D45" s="17">
        <v>17</v>
      </c>
      <c r="E45" s="15">
        <v>17</v>
      </c>
      <c r="F45" s="16">
        <v>14.88</v>
      </c>
      <c r="G45" s="17">
        <v>17</v>
      </c>
      <c r="H45" s="15">
        <v>17</v>
      </c>
      <c r="I45" s="16">
        <v>37.200000000000003</v>
      </c>
      <c r="J45" s="17">
        <v>17</v>
      </c>
      <c r="K45" s="15">
        <v>17</v>
      </c>
      <c r="L45" s="16">
        <v>49.35</v>
      </c>
      <c r="M45" s="17">
        <v>17</v>
      </c>
      <c r="N45" s="15">
        <v>17</v>
      </c>
      <c r="O45" s="16">
        <v>21.08</v>
      </c>
      <c r="P45" s="17">
        <v>17</v>
      </c>
    </row>
    <row r="46" spans="1:16" x14ac:dyDescent="0.25">
      <c r="A46"/>
      <c r="B46" s="15">
        <v>18</v>
      </c>
      <c r="C46" s="16">
        <v>2.06</v>
      </c>
      <c r="D46" s="17">
        <v>18</v>
      </c>
      <c r="E46" s="15">
        <v>18</v>
      </c>
      <c r="F46" s="16">
        <v>16.170000000000002</v>
      </c>
      <c r="G46" s="17">
        <v>18</v>
      </c>
      <c r="H46" s="15">
        <v>18</v>
      </c>
      <c r="I46" s="16">
        <v>40.43</v>
      </c>
      <c r="J46" s="17">
        <v>18</v>
      </c>
      <c r="K46" s="15">
        <v>18</v>
      </c>
      <c r="L46" s="16">
        <v>52.95</v>
      </c>
      <c r="M46" s="17">
        <v>18</v>
      </c>
      <c r="N46" s="15">
        <v>18</v>
      </c>
      <c r="O46" s="16">
        <v>22.24</v>
      </c>
      <c r="P46" s="17">
        <v>18</v>
      </c>
    </row>
    <row r="47" spans="1:16" x14ac:dyDescent="0.25">
      <c r="A47"/>
      <c r="B47" s="15">
        <v>19</v>
      </c>
      <c r="C47" s="16">
        <v>2.1800000000000002</v>
      </c>
      <c r="D47" s="17">
        <v>19</v>
      </c>
      <c r="E47" s="15">
        <v>19</v>
      </c>
      <c r="F47" s="16">
        <v>17.079999999999998</v>
      </c>
      <c r="G47" s="17">
        <v>19</v>
      </c>
      <c r="H47" s="15">
        <v>19</v>
      </c>
      <c r="I47" s="16">
        <v>42.47</v>
      </c>
      <c r="J47" s="17">
        <v>19</v>
      </c>
      <c r="K47" s="15">
        <v>19</v>
      </c>
      <c r="L47" s="16">
        <v>56.36</v>
      </c>
      <c r="M47" s="17">
        <v>19</v>
      </c>
      <c r="N47" s="15">
        <v>19</v>
      </c>
      <c r="O47" s="16">
        <v>23.24</v>
      </c>
      <c r="P47" s="17">
        <v>19</v>
      </c>
    </row>
    <row r="48" spans="1:16" x14ac:dyDescent="0.25">
      <c r="A48"/>
      <c r="B48" s="15">
        <v>20</v>
      </c>
      <c r="C48" s="16">
        <v>2.29</v>
      </c>
      <c r="D48" s="17">
        <v>20</v>
      </c>
      <c r="E48" s="15">
        <v>20</v>
      </c>
      <c r="F48" s="16">
        <v>17.62</v>
      </c>
      <c r="G48" s="17">
        <v>20</v>
      </c>
      <c r="H48" s="15">
        <v>20</v>
      </c>
      <c r="I48" s="16">
        <v>44.06</v>
      </c>
      <c r="J48" s="17">
        <v>20</v>
      </c>
      <c r="K48" s="15">
        <v>20</v>
      </c>
      <c r="L48" s="16">
        <v>59.4</v>
      </c>
      <c r="M48" s="17">
        <v>20</v>
      </c>
      <c r="N48" s="15">
        <v>20</v>
      </c>
      <c r="O48" s="16">
        <v>24.25</v>
      </c>
      <c r="P48" s="17">
        <v>20</v>
      </c>
    </row>
    <row r="49" spans="1:16" x14ac:dyDescent="0.25">
      <c r="A49"/>
      <c r="B49" s="15">
        <v>21</v>
      </c>
      <c r="C49" s="16">
        <v>2.39</v>
      </c>
      <c r="D49" s="17">
        <v>21</v>
      </c>
      <c r="E49" s="15">
        <v>21</v>
      </c>
      <c r="F49" s="16">
        <v>18</v>
      </c>
      <c r="G49" s="17">
        <v>21</v>
      </c>
      <c r="H49" s="15">
        <v>21</v>
      </c>
      <c r="I49" s="16">
        <v>45</v>
      </c>
      <c r="J49" s="17">
        <v>21</v>
      </c>
      <c r="K49" s="15">
        <v>21</v>
      </c>
      <c r="L49" s="16">
        <v>62.85</v>
      </c>
      <c r="M49" s="17">
        <v>21</v>
      </c>
      <c r="N49" s="15">
        <v>21</v>
      </c>
      <c r="O49" s="16">
        <v>25.23</v>
      </c>
      <c r="P49" s="17">
        <v>21</v>
      </c>
    </row>
    <row r="50" spans="1:16" x14ac:dyDescent="0.25">
      <c r="A50"/>
      <c r="B50" s="15">
        <v>22</v>
      </c>
      <c r="C50" s="16">
        <v>2.4900000000000002</v>
      </c>
      <c r="D50" s="17">
        <v>22</v>
      </c>
      <c r="E50" s="15">
        <v>22</v>
      </c>
      <c r="F50" s="16">
        <v>18.28</v>
      </c>
      <c r="G50" s="17">
        <v>22</v>
      </c>
      <c r="H50" s="15">
        <v>22</v>
      </c>
      <c r="I50" s="16">
        <v>45.75</v>
      </c>
      <c r="J50" s="17">
        <v>22</v>
      </c>
      <c r="K50" s="15">
        <v>22</v>
      </c>
      <c r="L50" s="16">
        <v>65.77</v>
      </c>
      <c r="M50" s="17">
        <v>22</v>
      </c>
      <c r="N50" s="15">
        <v>22</v>
      </c>
      <c r="O50" s="16">
        <v>26.24</v>
      </c>
      <c r="P50" s="17">
        <v>22</v>
      </c>
    </row>
    <row r="51" spans="1:16" x14ac:dyDescent="0.25">
      <c r="A51"/>
      <c r="B51" s="15">
        <v>23</v>
      </c>
      <c r="C51" s="16">
        <v>2.6</v>
      </c>
      <c r="D51" s="17">
        <v>23</v>
      </c>
      <c r="E51" s="15">
        <v>23</v>
      </c>
      <c r="F51" s="16">
        <v>18.5</v>
      </c>
      <c r="G51" s="17">
        <v>23</v>
      </c>
      <c r="H51" s="15">
        <v>23</v>
      </c>
      <c r="I51" s="16">
        <v>46.5</v>
      </c>
      <c r="J51" s="17">
        <v>23</v>
      </c>
      <c r="K51" s="15">
        <v>23</v>
      </c>
      <c r="L51" s="16">
        <v>70.05</v>
      </c>
      <c r="M51" s="17">
        <v>23</v>
      </c>
      <c r="N51" s="15">
        <v>23</v>
      </c>
      <c r="O51" s="16">
        <v>27.22</v>
      </c>
      <c r="P51" s="17">
        <v>23</v>
      </c>
    </row>
    <row r="52" spans="1:16" x14ac:dyDescent="0.25">
      <c r="A52"/>
      <c r="B52" s="15">
        <v>24</v>
      </c>
      <c r="C52" s="16">
        <v>2.71</v>
      </c>
      <c r="D52" s="17">
        <v>24</v>
      </c>
      <c r="E52" s="15">
        <v>24</v>
      </c>
      <c r="F52" s="16">
        <v>19.12</v>
      </c>
      <c r="G52" s="17">
        <v>24</v>
      </c>
      <c r="H52" s="15">
        <v>24</v>
      </c>
      <c r="I52" s="16">
        <v>47.63</v>
      </c>
      <c r="J52" s="17">
        <v>24</v>
      </c>
      <c r="K52" s="15">
        <v>24</v>
      </c>
      <c r="L52" s="16">
        <v>72.150000000000006</v>
      </c>
      <c r="M52" s="17">
        <v>24</v>
      </c>
      <c r="N52" s="15">
        <v>24</v>
      </c>
      <c r="O52" s="16">
        <v>28.25</v>
      </c>
      <c r="P52" s="17">
        <v>24</v>
      </c>
    </row>
    <row r="53" spans="1:16" x14ac:dyDescent="0.25">
      <c r="A53"/>
      <c r="B53" s="15">
        <v>25</v>
      </c>
      <c r="C53" s="16">
        <v>2.83</v>
      </c>
      <c r="D53" s="17">
        <v>25</v>
      </c>
      <c r="E53" s="15">
        <v>25</v>
      </c>
      <c r="F53" s="16">
        <v>19.5</v>
      </c>
      <c r="G53" s="17">
        <v>25</v>
      </c>
      <c r="H53" s="15">
        <v>25</v>
      </c>
      <c r="I53" s="16">
        <v>48.75</v>
      </c>
      <c r="J53" s="17">
        <v>25</v>
      </c>
      <c r="K53" s="15">
        <v>25</v>
      </c>
      <c r="L53" s="16">
        <v>75.069999999999993</v>
      </c>
      <c r="M53" s="17">
        <v>25</v>
      </c>
      <c r="N53" s="15">
        <v>25</v>
      </c>
      <c r="O53" s="16">
        <v>29.3</v>
      </c>
      <c r="P53" s="17">
        <v>25</v>
      </c>
    </row>
    <row r="54" spans="1:16" x14ac:dyDescent="0.25">
      <c r="A54"/>
      <c r="B54" s="15">
        <v>26</v>
      </c>
      <c r="C54" s="16">
        <v>2.94</v>
      </c>
      <c r="D54" s="17">
        <v>26</v>
      </c>
      <c r="E54" s="15">
        <v>26</v>
      </c>
      <c r="F54" s="16">
        <v>20.059999999999999</v>
      </c>
      <c r="G54" s="17">
        <v>26</v>
      </c>
      <c r="H54" s="15">
        <v>26</v>
      </c>
      <c r="I54" s="16">
        <v>50.16</v>
      </c>
      <c r="J54" s="17">
        <v>26</v>
      </c>
      <c r="K54" s="15">
        <v>26</v>
      </c>
      <c r="L54" s="16">
        <v>78.150000000000006</v>
      </c>
      <c r="M54" s="17">
        <v>26</v>
      </c>
      <c r="N54" s="15">
        <v>26</v>
      </c>
      <c r="O54" s="16">
        <v>30.32</v>
      </c>
      <c r="P54" s="17">
        <v>26</v>
      </c>
    </row>
    <row r="55" spans="1:16" x14ac:dyDescent="0.25">
      <c r="A55"/>
      <c r="B55" s="15">
        <v>27</v>
      </c>
      <c r="C55" s="16">
        <v>3.22</v>
      </c>
      <c r="D55" s="17">
        <v>27</v>
      </c>
      <c r="E55" s="15">
        <v>27</v>
      </c>
      <c r="F55" s="16">
        <v>20.43</v>
      </c>
      <c r="G55" s="17">
        <v>27</v>
      </c>
      <c r="H55" s="15">
        <v>27</v>
      </c>
      <c r="I55" s="16">
        <v>51.09</v>
      </c>
      <c r="J55" s="17">
        <v>27</v>
      </c>
      <c r="K55" s="15">
        <v>27</v>
      </c>
      <c r="L55" s="16">
        <v>80.849999999999994</v>
      </c>
      <c r="M55" s="17">
        <v>27</v>
      </c>
      <c r="N55" s="15">
        <v>27</v>
      </c>
      <c r="O55" s="16">
        <v>31.21</v>
      </c>
      <c r="P55" s="17">
        <v>27</v>
      </c>
    </row>
    <row r="56" spans="1:16" x14ac:dyDescent="0.25">
      <c r="A56"/>
      <c r="B56" s="15">
        <v>28</v>
      </c>
      <c r="C56" s="16">
        <v>3.34</v>
      </c>
      <c r="D56" s="17">
        <v>28</v>
      </c>
      <c r="E56" s="15">
        <v>28</v>
      </c>
      <c r="F56" s="16">
        <v>21.6</v>
      </c>
      <c r="G56" s="17">
        <v>28</v>
      </c>
      <c r="H56" s="15">
        <v>28</v>
      </c>
      <c r="I56" s="16">
        <v>54</v>
      </c>
      <c r="J56" s="17">
        <v>28</v>
      </c>
      <c r="K56" s="15">
        <v>28</v>
      </c>
      <c r="L56" s="16">
        <v>84.07</v>
      </c>
      <c r="M56" s="17">
        <v>28</v>
      </c>
      <c r="N56" s="15">
        <v>28</v>
      </c>
      <c r="O56" s="16">
        <v>32.200000000000003</v>
      </c>
      <c r="P56" s="17">
        <v>28</v>
      </c>
    </row>
    <row r="57" spans="1:16" x14ac:dyDescent="0.25">
      <c r="A57"/>
      <c r="B57" s="15">
        <v>29</v>
      </c>
      <c r="C57" s="16">
        <v>3.57</v>
      </c>
      <c r="D57" s="17">
        <v>29</v>
      </c>
      <c r="E57" s="15">
        <v>29</v>
      </c>
      <c r="F57" s="16">
        <v>21.75</v>
      </c>
      <c r="G57" s="17">
        <v>29</v>
      </c>
      <c r="H57" s="15">
        <v>29</v>
      </c>
      <c r="I57" s="16">
        <v>54.75</v>
      </c>
      <c r="J57" s="17">
        <v>29</v>
      </c>
      <c r="K57" s="15">
        <v>29</v>
      </c>
      <c r="L57" s="16">
        <v>85.23</v>
      </c>
      <c r="M57" s="17">
        <v>29</v>
      </c>
      <c r="N57" s="15">
        <v>29</v>
      </c>
      <c r="O57" s="16">
        <v>33.200000000000003</v>
      </c>
      <c r="P57" s="17">
        <v>29</v>
      </c>
    </row>
    <row r="58" spans="1:16" x14ac:dyDescent="0.25">
      <c r="A58"/>
      <c r="B58" s="15">
        <v>30</v>
      </c>
      <c r="C58" s="16">
        <v>3.73</v>
      </c>
      <c r="D58" s="17">
        <v>30</v>
      </c>
      <c r="E58" s="15">
        <v>30</v>
      </c>
      <c r="F58" s="16">
        <v>22.31</v>
      </c>
      <c r="G58" s="17">
        <v>30</v>
      </c>
      <c r="H58" s="15">
        <v>30</v>
      </c>
      <c r="I58" s="16">
        <v>55.69</v>
      </c>
      <c r="J58" s="17">
        <v>30</v>
      </c>
      <c r="K58" s="15">
        <v>30</v>
      </c>
      <c r="L58" s="16">
        <v>87.37</v>
      </c>
      <c r="M58" s="17">
        <v>30</v>
      </c>
      <c r="N58" s="15">
        <v>30</v>
      </c>
      <c r="O58" s="16">
        <v>34.200000000000003</v>
      </c>
      <c r="P58" s="17">
        <v>30</v>
      </c>
    </row>
  </sheetData>
  <sheetProtection algorithmName="SHA-512" hashValue="vRwMtPVBmfZvuiQ+0od3+RMAayLphWa3yW8dgadWH6eI/3N3E9w5XpXkuFGsca3dhQwSifC15BgkcqRetXtBYQ==" saltValue="M80ThrQP+mF6+yLjocFg+A==" spinCount="100000" sheet="1" selectLockedCells="1"/>
  <mergeCells count="21">
    <mergeCell ref="G5:N5"/>
    <mergeCell ref="G2:M2"/>
    <mergeCell ref="G3:M3"/>
    <mergeCell ref="A9:C9"/>
    <mergeCell ref="A10:C10"/>
    <mergeCell ref="A11:C11"/>
    <mergeCell ref="K27:L27"/>
    <mergeCell ref="N27:O27"/>
    <mergeCell ref="A12:C12"/>
    <mergeCell ref="A13:C13"/>
    <mergeCell ref="B27:C27"/>
    <mergeCell ref="E27:F27"/>
    <mergeCell ref="H27:I27"/>
    <mergeCell ref="G6:N25"/>
    <mergeCell ref="A1:D1"/>
    <mergeCell ref="A2:C2"/>
    <mergeCell ref="A3:C3"/>
    <mergeCell ref="A8:C8"/>
    <mergeCell ref="A7:E7"/>
    <mergeCell ref="A4:C4"/>
    <mergeCell ref="A5:C5"/>
  </mergeCells>
  <conditionalFormatting sqref="E9:E13">
    <cfRule type="cellIs" dxfId="22" priority="1" operator="equal">
      <formula>#N/A</formula>
    </cfRule>
    <cfRule type="cellIs" dxfId="21" priority="2" operator="equal">
      <formula>1</formula>
    </cfRule>
    <cfRule type="cellIs" dxfId="20" priority="3" operator="equal">
      <formula>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6A82-27C8-46D7-A797-9B3CE156E084}">
  <dimension ref="A1:O58"/>
  <sheetViews>
    <sheetView topLeftCell="A15" zoomScaleNormal="100" workbookViewId="0">
      <selection activeCell="H32" sqref="H32"/>
    </sheetView>
  </sheetViews>
  <sheetFormatPr baseColWidth="10" defaultRowHeight="15" x14ac:dyDescent="0.25"/>
  <cols>
    <col min="1" max="1" width="13" style="1" bestFit="1" customWidth="1"/>
    <col min="2" max="2" width="18.7109375" style="1" bestFit="1" customWidth="1"/>
    <col min="3" max="3" width="12.5703125" style="1" bestFit="1" customWidth="1"/>
    <col min="4" max="4" width="17.85546875" style="1" bestFit="1" customWidth="1"/>
    <col min="5" max="5" width="18.7109375" style="1" bestFit="1" customWidth="1"/>
    <col min="6" max="7" width="13" style="1" bestFit="1" customWidth="1"/>
    <col min="8" max="8" width="18.7109375" style="1" bestFit="1" customWidth="1"/>
    <col min="9" max="10" width="13" style="1" bestFit="1" customWidth="1"/>
    <col min="11" max="11" width="18.7109375" style="1" bestFit="1" customWidth="1"/>
    <col min="12" max="12" width="13" style="1" bestFit="1" customWidth="1"/>
    <col min="13" max="13" width="13.85546875" style="1" customWidth="1"/>
    <col min="14" max="14" width="18.7109375" style="1" bestFit="1" customWidth="1"/>
    <col min="15" max="15" width="13" style="1" bestFit="1" customWidth="1"/>
    <col min="16" max="16" width="12.85546875" style="1" customWidth="1"/>
    <col min="17" max="17" width="17" style="1" bestFit="1" customWidth="1"/>
    <col min="18" max="18" width="13" style="1" bestFit="1" customWidth="1"/>
    <col min="19" max="16384" width="11.42578125" style="1"/>
  </cols>
  <sheetData>
    <row r="1" spans="1:14" x14ac:dyDescent="0.25">
      <c r="A1" s="71" t="s">
        <v>1</v>
      </c>
      <c r="B1" s="71"/>
      <c r="C1" s="71"/>
      <c r="D1" s="71"/>
      <c r="G1" s="18" t="s">
        <v>35</v>
      </c>
      <c r="H1"/>
      <c r="I1"/>
      <c r="J1"/>
      <c r="K1"/>
      <c r="L1"/>
      <c r="M1"/>
      <c r="N1"/>
    </row>
    <row r="2" spans="1:14" x14ac:dyDescent="0.25">
      <c r="A2" s="72" t="s">
        <v>0</v>
      </c>
      <c r="B2" s="72"/>
      <c r="C2" s="72"/>
      <c r="D2" s="2">
        <v>4.5</v>
      </c>
      <c r="G2" s="91" t="s">
        <v>7</v>
      </c>
      <c r="H2" s="92"/>
      <c r="I2" s="92"/>
      <c r="J2" s="92"/>
      <c r="K2" s="92"/>
      <c r="L2" s="92"/>
      <c r="M2" s="93"/>
      <c r="N2" s="19"/>
    </row>
    <row r="3" spans="1:14" x14ac:dyDescent="0.25">
      <c r="A3" s="72" t="s">
        <v>52</v>
      </c>
      <c r="B3" s="72"/>
      <c r="C3" s="72"/>
      <c r="D3" s="2">
        <v>5</v>
      </c>
      <c r="G3" s="91" t="s">
        <v>45</v>
      </c>
      <c r="H3" s="92"/>
      <c r="I3" s="92"/>
      <c r="J3" s="92"/>
      <c r="K3" s="92"/>
      <c r="L3" s="92"/>
      <c r="M3" s="93"/>
      <c r="N3" s="20"/>
    </row>
    <row r="4" spans="1:14" ht="15.75" thickBot="1" x14ac:dyDescent="0.3">
      <c r="A4" s="72" t="s">
        <v>55</v>
      </c>
      <c r="B4" s="72"/>
      <c r="C4" s="72"/>
      <c r="D4" s="2">
        <v>22</v>
      </c>
      <c r="G4"/>
      <c r="H4"/>
      <c r="I4"/>
      <c r="J4"/>
      <c r="K4"/>
      <c r="L4"/>
      <c r="M4"/>
      <c r="N4"/>
    </row>
    <row r="5" spans="1:14" x14ac:dyDescent="0.25">
      <c r="A5" s="75" t="s">
        <v>38</v>
      </c>
      <c r="B5" s="75"/>
      <c r="C5" s="75"/>
      <c r="D5" s="9">
        <f>D2*D3*D4/10</f>
        <v>49.5</v>
      </c>
      <c r="G5" s="76" t="s">
        <v>50</v>
      </c>
      <c r="H5" s="77"/>
      <c r="I5" s="77"/>
      <c r="J5" s="77"/>
      <c r="K5" s="77"/>
      <c r="L5" s="77"/>
      <c r="M5" s="77"/>
      <c r="N5" s="78"/>
    </row>
    <row r="6" spans="1:14" x14ac:dyDescent="0.25">
      <c r="G6" s="62" t="s">
        <v>66</v>
      </c>
      <c r="H6" s="85"/>
      <c r="I6" s="85"/>
      <c r="J6" s="85"/>
      <c r="K6" s="85"/>
      <c r="L6" s="85"/>
      <c r="M6" s="85"/>
      <c r="N6" s="86"/>
    </row>
    <row r="7" spans="1:14" x14ac:dyDescent="0.25">
      <c r="A7" s="71" t="s">
        <v>6</v>
      </c>
      <c r="B7" s="71"/>
      <c r="C7" s="71"/>
      <c r="D7" s="71"/>
      <c r="E7" s="71"/>
      <c r="G7" s="84"/>
      <c r="H7" s="85"/>
      <c r="I7" s="85"/>
      <c r="J7" s="85"/>
      <c r="K7" s="85"/>
      <c r="L7" s="85"/>
      <c r="M7" s="85"/>
      <c r="N7" s="86"/>
    </row>
    <row r="8" spans="1:14" x14ac:dyDescent="0.25">
      <c r="A8" s="73" t="s">
        <v>2</v>
      </c>
      <c r="B8" s="73"/>
      <c r="C8" s="73"/>
      <c r="D8" s="10" t="s">
        <v>53</v>
      </c>
      <c r="E8" s="10" t="s">
        <v>3</v>
      </c>
      <c r="G8" s="84"/>
      <c r="H8" s="85"/>
      <c r="I8" s="85"/>
      <c r="J8" s="85"/>
      <c r="K8" s="85"/>
      <c r="L8" s="85"/>
      <c r="M8" s="85"/>
      <c r="N8" s="86"/>
    </row>
    <row r="9" spans="1:14" x14ac:dyDescent="0.25">
      <c r="A9" s="107" t="s">
        <v>13</v>
      </c>
      <c r="B9" s="107"/>
      <c r="C9" s="107"/>
      <c r="D9" s="8">
        <f>$D$5</f>
        <v>49.5</v>
      </c>
      <c r="E9" s="45">
        <f>VLOOKUP(D5,B28:C58,2,TRUE)</f>
        <v>30</v>
      </c>
      <c r="G9" s="84"/>
      <c r="H9" s="85"/>
      <c r="I9" s="85"/>
      <c r="J9" s="85"/>
      <c r="K9" s="85"/>
      <c r="L9" s="85"/>
      <c r="M9" s="85"/>
      <c r="N9" s="86"/>
    </row>
    <row r="10" spans="1:14" x14ac:dyDescent="0.25">
      <c r="A10" s="103" t="s">
        <v>14</v>
      </c>
      <c r="B10" s="103"/>
      <c r="C10" s="103"/>
      <c r="D10" s="8">
        <f>$D$5</f>
        <v>49.5</v>
      </c>
      <c r="E10" s="38">
        <f>VLOOKUP(D5,E28:F58,2,TRUE)</f>
        <v>23</v>
      </c>
      <c r="G10" s="84"/>
      <c r="H10" s="85"/>
      <c r="I10" s="85"/>
      <c r="J10" s="85"/>
      <c r="K10" s="85"/>
      <c r="L10" s="85"/>
      <c r="M10" s="85"/>
      <c r="N10" s="86"/>
    </row>
    <row r="11" spans="1:14" x14ac:dyDescent="0.25">
      <c r="A11" s="104" t="s">
        <v>15</v>
      </c>
      <c r="B11" s="104"/>
      <c r="C11" s="104"/>
      <c r="D11" s="8">
        <f>$D$5</f>
        <v>49.5</v>
      </c>
      <c r="E11" s="39">
        <f>VLOOKUP(D5,H28:I58,2,TRUE)</f>
        <v>11</v>
      </c>
      <c r="G11" s="84"/>
      <c r="H11" s="85"/>
      <c r="I11" s="85"/>
      <c r="J11" s="85"/>
      <c r="K11" s="85"/>
      <c r="L11" s="85"/>
      <c r="M11" s="85"/>
      <c r="N11" s="86"/>
    </row>
    <row r="12" spans="1:14" x14ac:dyDescent="0.25">
      <c r="A12" s="105" t="s">
        <v>16</v>
      </c>
      <c r="B12" s="105"/>
      <c r="C12" s="105"/>
      <c r="D12" s="8">
        <f>$D$5</f>
        <v>49.5</v>
      </c>
      <c r="E12" s="40">
        <f>VLOOKUP(D5,K28:L58,2,TRUE)</f>
        <v>8</v>
      </c>
      <c r="G12" s="84"/>
      <c r="H12" s="85"/>
      <c r="I12" s="85"/>
      <c r="J12" s="85"/>
      <c r="K12" s="85"/>
      <c r="L12" s="85"/>
      <c r="M12" s="85"/>
      <c r="N12" s="86"/>
    </row>
    <row r="13" spans="1:14" x14ac:dyDescent="0.25">
      <c r="A13" s="105" t="s">
        <v>11</v>
      </c>
      <c r="B13" s="105"/>
      <c r="C13" s="105"/>
      <c r="D13" s="8">
        <f>D5</f>
        <v>49.5</v>
      </c>
      <c r="E13" s="40">
        <f>VLOOKUP(D5,N28:O58,2,TRUE)</f>
        <v>14</v>
      </c>
      <c r="G13" s="84"/>
      <c r="H13" s="85"/>
      <c r="I13" s="85"/>
      <c r="J13" s="85"/>
      <c r="K13" s="85"/>
      <c r="L13" s="85"/>
      <c r="M13" s="85"/>
      <c r="N13" s="86"/>
    </row>
    <row r="14" spans="1:14" x14ac:dyDescent="0.25">
      <c r="A14" s="24"/>
      <c r="B14" s="24"/>
      <c r="C14" s="24"/>
      <c r="E14" s="36"/>
      <c r="G14" s="84"/>
      <c r="H14" s="85"/>
      <c r="I14" s="85"/>
      <c r="J14" s="85"/>
      <c r="K14" s="85"/>
      <c r="L14" s="85"/>
      <c r="M14" s="85"/>
      <c r="N14" s="86"/>
    </row>
    <row r="15" spans="1:14" x14ac:dyDescent="0.25">
      <c r="A15" s="24"/>
      <c r="B15" s="24"/>
      <c r="C15" s="24"/>
      <c r="E15" s="36"/>
      <c r="G15" s="84"/>
      <c r="H15" s="85"/>
      <c r="I15" s="85"/>
      <c r="J15" s="85"/>
      <c r="K15" s="85"/>
      <c r="L15" s="85"/>
      <c r="M15" s="85"/>
      <c r="N15" s="86"/>
    </row>
    <row r="16" spans="1:14" x14ac:dyDescent="0.25">
      <c r="A16" s="24"/>
      <c r="B16" s="24"/>
      <c r="C16" s="24"/>
      <c r="E16" s="36"/>
      <c r="G16" s="84"/>
      <c r="H16" s="85"/>
      <c r="I16" s="85"/>
      <c r="J16" s="85"/>
      <c r="K16" s="85"/>
      <c r="L16" s="85"/>
      <c r="M16" s="85"/>
      <c r="N16" s="86"/>
    </row>
    <row r="17" spans="1:15" x14ac:dyDescent="0.25">
      <c r="A17" s="24"/>
      <c r="B17" s="24"/>
      <c r="C17" s="24"/>
      <c r="E17" s="36"/>
      <c r="G17" s="84"/>
      <c r="H17" s="85"/>
      <c r="I17" s="85"/>
      <c r="J17" s="85"/>
      <c r="K17" s="85"/>
      <c r="L17" s="85"/>
      <c r="M17" s="85"/>
      <c r="N17" s="86"/>
    </row>
    <row r="18" spans="1:15" x14ac:dyDescent="0.25">
      <c r="A18" s="24"/>
      <c r="B18" s="24"/>
      <c r="C18" s="24"/>
      <c r="E18" s="36"/>
      <c r="G18" s="84"/>
      <c r="H18" s="85"/>
      <c r="I18" s="85"/>
      <c r="J18" s="85"/>
      <c r="K18" s="85"/>
      <c r="L18" s="85"/>
      <c r="M18" s="85"/>
      <c r="N18" s="86"/>
    </row>
    <row r="19" spans="1:15" x14ac:dyDescent="0.25">
      <c r="A19" s="24"/>
      <c r="B19" s="24"/>
      <c r="C19" s="24"/>
      <c r="E19" s="36"/>
      <c r="G19" s="84"/>
      <c r="H19" s="85"/>
      <c r="I19" s="85"/>
      <c r="J19" s="85"/>
      <c r="K19" s="85"/>
      <c r="L19" s="85"/>
      <c r="M19" s="85"/>
      <c r="N19" s="86"/>
    </row>
    <row r="20" spans="1:15" x14ac:dyDescent="0.25">
      <c r="A20" s="24"/>
      <c r="B20" s="24"/>
      <c r="C20" s="24"/>
      <c r="E20" s="36"/>
      <c r="G20" s="84"/>
      <c r="H20" s="85"/>
      <c r="I20" s="85"/>
      <c r="J20" s="85"/>
      <c r="K20" s="85"/>
      <c r="L20" s="85"/>
      <c r="M20" s="85"/>
      <c r="N20" s="86"/>
    </row>
    <row r="21" spans="1:15" x14ac:dyDescent="0.25">
      <c r="A21" s="24"/>
      <c r="B21" s="24"/>
      <c r="C21" s="24"/>
      <c r="E21" s="36"/>
      <c r="G21" s="84"/>
      <c r="H21" s="85"/>
      <c r="I21" s="85"/>
      <c r="J21" s="85"/>
      <c r="K21" s="85"/>
      <c r="L21" s="85"/>
      <c r="M21" s="85"/>
      <c r="N21" s="86"/>
    </row>
    <row r="22" spans="1:15" x14ac:dyDescent="0.25">
      <c r="A22" s="24"/>
      <c r="B22" s="24"/>
      <c r="C22" s="24"/>
      <c r="E22" s="36"/>
      <c r="G22" s="84"/>
      <c r="H22" s="85"/>
      <c r="I22" s="85"/>
      <c r="J22" s="85"/>
      <c r="K22" s="85"/>
      <c r="L22" s="85"/>
      <c r="M22" s="85"/>
      <c r="N22" s="86"/>
    </row>
    <row r="23" spans="1:15" x14ac:dyDescent="0.25">
      <c r="G23" s="84"/>
      <c r="H23" s="85"/>
      <c r="I23" s="85"/>
      <c r="J23" s="85"/>
      <c r="K23" s="85"/>
      <c r="L23" s="85"/>
      <c r="M23" s="85"/>
      <c r="N23" s="86"/>
    </row>
    <row r="24" spans="1:15" x14ac:dyDescent="0.25">
      <c r="G24" s="84"/>
      <c r="H24" s="85"/>
      <c r="I24" s="85"/>
      <c r="J24" s="85"/>
      <c r="K24" s="85"/>
      <c r="L24" s="85"/>
      <c r="M24" s="85"/>
      <c r="N24" s="86"/>
    </row>
    <row r="25" spans="1:15" ht="15.75" thickBot="1" x14ac:dyDescent="0.3">
      <c r="G25" s="87"/>
      <c r="H25" s="88"/>
      <c r="I25" s="88"/>
      <c r="J25" s="88"/>
      <c r="K25" s="88"/>
      <c r="L25" s="88"/>
      <c r="M25" s="88"/>
      <c r="N25" s="89"/>
    </row>
    <row r="27" spans="1:15" x14ac:dyDescent="0.25">
      <c r="A27" s="94" t="s">
        <v>33</v>
      </c>
      <c r="B27" s="95"/>
      <c r="C27"/>
      <c r="D27" s="96" t="s">
        <v>34</v>
      </c>
      <c r="E27" s="97"/>
      <c r="F27"/>
      <c r="G27" s="98" t="s">
        <v>36</v>
      </c>
      <c r="H27" s="99"/>
      <c r="I27"/>
      <c r="J27" s="100" t="s">
        <v>40</v>
      </c>
      <c r="K27" s="101"/>
      <c r="L27"/>
      <c r="M27" s="100" t="s">
        <v>41</v>
      </c>
      <c r="N27" s="101"/>
      <c r="O27"/>
    </row>
    <row r="28" spans="1:15" x14ac:dyDescent="0.25">
      <c r="A28" s="41" t="s">
        <v>3</v>
      </c>
      <c r="B28" s="41" t="s">
        <v>53</v>
      </c>
      <c r="C28"/>
      <c r="D28" s="32" t="s">
        <v>3</v>
      </c>
      <c r="E28" s="32" t="s">
        <v>53</v>
      </c>
      <c r="F28"/>
      <c r="G28" s="33" t="s">
        <v>3</v>
      </c>
      <c r="H28" s="33" t="s">
        <v>53</v>
      </c>
      <c r="I28"/>
      <c r="J28" s="42" t="s">
        <v>3</v>
      </c>
      <c r="K28" s="42" t="s">
        <v>53</v>
      </c>
      <c r="L28" s="18"/>
      <c r="M28" s="42" t="s">
        <v>3</v>
      </c>
      <c r="N28" s="42" t="s">
        <v>53</v>
      </c>
      <c r="O28" s="18"/>
    </row>
    <row r="29" spans="1:15" x14ac:dyDescent="0.25">
      <c r="A29" s="15">
        <v>1</v>
      </c>
      <c r="B29" s="16" t="s">
        <v>10</v>
      </c>
      <c r="C29" s="17">
        <v>1</v>
      </c>
      <c r="D29" s="15">
        <v>1</v>
      </c>
      <c r="E29" s="16" t="s">
        <v>10</v>
      </c>
      <c r="F29" s="17">
        <v>1</v>
      </c>
      <c r="G29" s="15">
        <v>1</v>
      </c>
      <c r="H29" s="16" t="s">
        <v>10</v>
      </c>
      <c r="I29" s="17">
        <v>1</v>
      </c>
      <c r="J29" s="15">
        <v>1</v>
      </c>
      <c r="K29" s="16" t="s">
        <v>10</v>
      </c>
      <c r="L29" s="17">
        <v>1</v>
      </c>
      <c r="M29" s="15">
        <v>1</v>
      </c>
      <c r="N29" s="16" t="s">
        <v>10</v>
      </c>
      <c r="O29" s="17">
        <v>1</v>
      </c>
    </row>
    <row r="30" spans="1:15" x14ac:dyDescent="0.25">
      <c r="A30" s="15">
        <v>2</v>
      </c>
      <c r="B30" s="16" t="s">
        <v>10</v>
      </c>
      <c r="C30" s="17">
        <v>2</v>
      </c>
      <c r="D30" s="15">
        <v>2</v>
      </c>
      <c r="E30" s="16" t="s">
        <v>10</v>
      </c>
      <c r="F30" s="17">
        <v>2</v>
      </c>
      <c r="G30" s="15">
        <v>2</v>
      </c>
      <c r="H30" s="16" t="s">
        <v>10</v>
      </c>
      <c r="I30" s="17">
        <v>2</v>
      </c>
      <c r="J30" s="15">
        <v>2</v>
      </c>
      <c r="K30" s="16" t="s">
        <v>10</v>
      </c>
      <c r="L30" s="17">
        <v>2</v>
      </c>
      <c r="M30" s="15">
        <v>2</v>
      </c>
      <c r="N30" s="16" t="s">
        <v>10</v>
      </c>
      <c r="O30" s="17">
        <v>2</v>
      </c>
    </row>
    <row r="31" spans="1:15" x14ac:dyDescent="0.25">
      <c r="A31" s="15">
        <v>3</v>
      </c>
      <c r="B31" s="16" t="s">
        <v>10</v>
      </c>
      <c r="C31" s="17">
        <v>3</v>
      </c>
      <c r="D31" s="15">
        <v>3</v>
      </c>
      <c r="E31" s="16" t="s">
        <v>10</v>
      </c>
      <c r="F31" s="17">
        <v>3</v>
      </c>
      <c r="G31" s="15">
        <v>3</v>
      </c>
      <c r="H31" s="16" t="s">
        <v>10</v>
      </c>
      <c r="I31" s="17">
        <v>3</v>
      </c>
      <c r="J31" s="15">
        <v>3</v>
      </c>
      <c r="K31" s="16" t="s">
        <v>10</v>
      </c>
      <c r="L31" s="17">
        <v>3</v>
      </c>
      <c r="M31" s="15">
        <v>3</v>
      </c>
      <c r="N31" s="16" t="s">
        <v>10</v>
      </c>
      <c r="O31" s="17">
        <v>3</v>
      </c>
    </row>
    <row r="32" spans="1:15" x14ac:dyDescent="0.25">
      <c r="A32" s="15">
        <v>4</v>
      </c>
      <c r="B32" s="16">
        <v>1.92</v>
      </c>
      <c r="C32" s="17">
        <v>4</v>
      </c>
      <c r="D32" s="15">
        <v>4</v>
      </c>
      <c r="E32" s="16">
        <v>4.8</v>
      </c>
      <c r="F32" s="17">
        <v>4</v>
      </c>
      <c r="G32" s="15">
        <v>4</v>
      </c>
      <c r="H32" s="16">
        <v>15</v>
      </c>
      <c r="I32" s="17">
        <v>4</v>
      </c>
      <c r="J32" s="15">
        <v>4</v>
      </c>
      <c r="K32" s="16">
        <v>24.2</v>
      </c>
      <c r="L32" s="17">
        <v>4</v>
      </c>
      <c r="M32" s="15">
        <v>4</v>
      </c>
      <c r="N32" s="16">
        <v>12.4</v>
      </c>
      <c r="O32" s="17">
        <v>4</v>
      </c>
    </row>
    <row r="33" spans="1:15" x14ac:dyDescent="0.25">
      <c r="A33" s="15">
        <v>5</v>
      </c>
      <c r="B33" s="16">
        <v>2.1800000000000002</v>
      </c>
      <c r="C33" s="17">
        <v>5</v>
      </c>
      <c r="D33" s="15">
        <v>5</v>
      </c>
      <c r="E33" s="16">
        <v>6.72</v>
      </c>
      <c r="F33" s="17">
        <v>5</v>
      </c>
      <c r="G33" s="15">
        <v>5</v>
      </c>
      <c r="H33" s="16">
        <v>16</v>
      </c>
      <c r="I33" s="17">
        <v>5</v>
      </c>
      <c r="J33" s="15">
        <v>5</v>
      </c>
      <c r="K33" s="16">
        <v>28.5</v>
      </c>
      <c r="L33" s="17">
        <v>5</v>
      </c>
      <c r="M33" s="15">
        <v>5</v>
      </c>
      <c r="N33" s="16">
        <v>15.93</v>
      </c>
      <c r="O33" s="17">
        <v>5</v>
      </c>
    </row>
    <row r="34" spans="1:15" x14ac:dyDescent="0.25">
      <c r="A34" s="15">
        <v>6</v>
      </c>
      <c r="B34" s="16">
        <v>2.44</v>
      </c>
      <c r="C34" s="17">
        <v>6</v>
      </c>
      <c r="D34" s="15">
        <v>6</v>
      </c>
      <c r="E34" s="16">
        <v>7.68</v>
      </c>
      <c r="F34" s="17">
        <v>6</v>
      </c>
      <c r="G34" s="15">
        <v>6</v>
      </c>
      <c r="H34" s="16">
        <v>19.2</v>
      </c>
      <c r="I34" s="17">
        <v>6</v>
      </c>
      <c r="J34" s="15">
        <v>6</v>
      </c>
      <c r="K34" s="16">
        <v>35.700000000000003</v>
      </c>
      <c r="L34" s="17">
        <v>6</v>
      </c>
      <c r="M34" s="15">
        <v>6</v>
      </c>
      <c r="N34" s="16">
        <v>19.48</v>
      </c>
      <c r="O34" s="17">
        <v>6</v>
      </c>
    </row>
    <row r="35" spans="1:15" x14ac:dyDescent="0.25">
      <c r="A35" s="15">
        <v>7</v>
      </c>
      <c r="B35" s="16">
        <v>2.71</v>
      </c>
      <c r="C35" s="17">
        <v>7</v>
      </c>
      <c r="D35" s="15">
        <v>7</v>
      </c>
      <c r="E35" s="16">
        <v>8.7799999999999994</v>
      </c>
      <c r="F35" s="17">
        <v>7</v>
      </c>
      <c r="G35" s="15">
        <v>7</v>
      </c>
      <c r="H35" s="16">
        <v>22</v>
      </c>
      <c r="I35" s="17">
        <v>7</v>
      </c>
      <c r="J35" s="15">
        <v>7</v>
      </c>
      <c r="K35" s="16">
        <v>39.6</v>
      </c>
      <c r="L35" s="17">
        <v>7</v>
      </c>
      <c r="M35" s="15">
        <v>7</v>
      </c>
      <c r="N35" s="16">
        <v>23.01</v>
      </c>
      <c r="O35" s="17">
        <v>7</v>
      </c>
    </row>
    <row r="36" spans="1:15" x14ac:dyDescent="0.25">
      <c r="A36" s="15">
        <v>8</v>
      </c>
      <c r="B36" s="16">
        <v>3.01</v>
      </c>
      <c r="C36" s="17">
        <v>8</v>
      </c>
      <c r="D36" s="15">
        <v>8</v>
      </c>
      <c r="E36" s="16">
        <v>10.81</v>
      </c>
      <c r="F36" s="17">
        <v>8</v>
      </c>
      <c r="G36" s="15">
        <v>8</v>
      </c>
      <c r="H36" s="16">
        <v>27</v>
      </c>
      <c r="I36" s="17">
        <v>8</v>
      </c>
      <c r="J36" s="15">
        <v>8</v>
      </c>
      <c r="K36" s="16">
        <v>44.7</v>
      </c>
      <c r="L36" s="17">
        <v>8</v>
      </c>
      <c r="M36" s="15">
        <v>8</v>
      </c>
      <c r="N36" s="16">
        <v>26.56</v>
      </c>
      <c r="O36" s="17">
        <v>8</v>
      </c>
    </row>
    <row r="37" spans="1:15" x14ac:dyDescent="0.25">
      <c r="A37" s="15">
        <v>9</v>
      </c>
      <c r="B37" s="16">
        <v>3.25</v>
      </c>
      <c r="C37" s="17">
        <v>9</v>
      </c>
      <c r="D37" s="15">
        <v>9</v>
      </c>
      <c r="E37" s="16">
        <v>12.9</v>
      </c>
      <c r="F37" s="17">
        <v>9</v>
      </c>
      <c r="G37" s="15">
        <v>9</v>
      </c>
      <c r="H37" s="16">
        <v>32.25</v>
      </c>
      <c r="I37" s="17">
        <v>9</v>
      </c>
      <c r="J37" s="15">
        <v>9</v>
      </c>
      <c r="K37" s="16">
        <v>53.2</v>
      </c>
      <c r="L37" s="17">
        <v>9</v>
      </c>
      <c r="M37" s="15">
        <v>9</v>
      </c>
      <c r="N37" s="16">
        <v>30.1</v>
      </c>
      <c r="O37" s="17">
        <v>9</v>
      </c>
    </row>
    <row r="38" spans="1:15" x14ac:dyDescent="0.25">
      <c r="A38" s="15">
        <v>10</v>
      </c>
      <c r="B38" s="16">
        <v>3.52</v>
      </c>
      <c r="C38" s="17">
        <v>10</v>
      </c>
      <c r="D38" s="15">
        <v>10</v>
      </c>
      <c r="E38" s="16">
        <v>15.75</v>
      </c>
      <c r="F38" s="17">
        <v>10</v>
      </c>
      <c r="G38" s="15">
        <v>10</v>
      </c>
      <c r="H38" s="16">
        <v>39.5</v>
      </c>
      <c r="I38" s="17">
        <v>10</v>
      </c>
      <c r="J38" s="15">
        <v>10</v>
      </c>
      <c r="K38" s="16">
        <v>62.5</v>
      </c>
      <c r="L38" s="17">
        <v>10</v>
      </c>
      <c r="M38" s="15">
        <v>10</v>
      </c>
      <c r="N38" s="16">
        <v>33.64</v>
      </c>
      <c r="O38" s="17">
        <v>10</v>
      </c>
    </row>
    <row r="39" spans="1:15" x14ac:dyDescent="0.25">
      <c r="A39" s="15">
        <v>11</v>
      </c>
      <c r="B39" s="16">
        <v>3.79</v>
      </c>
      <c r="C39" s="17">
        <v>11</v>
      </c>
      <c r="D39" s="15">
        <v>11</v>
      </c>
      <c r="E39" s="16">
        <v>18.43</v>
      </c>
      <c r="F39" s="17">
        <v>11</v>
      </c>
      <c r="G39" s="15">
        <v>11</v>
      </c>
      <c r="H39" s="16">
        <v>46</v>
      </c>
      <c r="I39" s="17">
        <v>11</v>
      </c>
      <c r="J39" s="15">
        <v>11</v>
      </c>
      <c r="K39" s="16">
        <v>72.8</v>
      </c>
      <c r="L39" s="17">
        <v>11</v>
      </c>
      <c r="M39" s="15">
        <v>11</v>
      </c>
      <c r="N39" s="16">
        <v>37.19</v>
      </c>
      <c r="O39" s="17">
        <v>11</v>
      </c>
    </row>
    <row r="40" spans="1:15" x14ac:dyDescent="0.25">
      <c r="A40" s="15">
        <v>12</v>
      </c>
      <c r="B40" s="16">
        <v>4.0599999999999996</v>
      </c>
      <c r="C40" s="17">
        <v>12</v>
      </c>
      <c r="D40" s="15">
        <v>12</v>
      </c>
      <c r="E40" s="16">
        <v>21.67</v>
      </c>
      <c r="F40" s="17">
        <v>12</v>
      </c>
      <c r="G40" s="15">
        <v>12</v>
      </c>
      <c r="H40" s="16">
        <v>54</v>
      </c>
      <c r="I40" s="17">
        <v>12</v>
      </c>
      <c r="J40" s="15">
        <v>12</v>
      </c>
      <c r="K40" s="16">
        <v>82.6</v>
      </c>
      <c r="L40" s="17">
        <v>12</v>
      </c>
      <c r="M40" s="15">
        <v>12</v>
      </c>
      <c r="N40" s="16">
        <v>40.729999999999997</v>
      </c>
      <c r="O40" s="17">
        <v>12</v>
      </c>
    </row>
    <row r="41" spans="1:15" x14ac:dyDescent="0.25">
      <c r="A41" s="15">
        <v>13</v>
      </c>
      <c r="B41" s="16">
        <v>4.34</v>
      </c>
      <c r="C41" s="17">
        <v>13</v>
      </c>
      <c r="D41" s="15">
        <v>13</v>
      </c>
      <c r="E41" s="16">
        <v>26.6</v>
      </c>
      <c r="F41" s="17">
        <v>13</v>
      </c>
      <c r="G41" s="15">
        <v>13</v>
      </c>
      <c r="H41" s="16">
        <v>66.5</v>
      </c>
      <c r="I41" s="17">
        <v>13</v>
      </c>
      <c r="J41" s="15">
        <v>13</v>
      </c>
      <c r="K41" s="16">
        <v>92.4</v>
      </c>
      <c r="L41" s="17">
        <v>13</v>
      </c>
      <c r="M41" s="15">
        <v>13</v>
      </c>
      <c r="N41" s="16">
        <v>43.83</v>
      </c>
      <c r="O41" s="17">
        <v>13</v>
      </c>
    </row>
    <row r="42" spans="1:15" x14ac:dyDescent="0.25">
      <c r="A42" s="15">
        <v>14</v>
      </c>
      <c r="B42" s="16">
        <v>4.62</v>
      </c>
      <c r="C42" s="17">
        <v>14</v>
      </c>
      <c r="D42" s="15">
        <v>14</v>
      </c>
      <c r="E42" s="16">
        <v>29.7</v>
      </c>
      <c r="F42" s="17">
        <v>14</v>
      </c>
      <c r="G42" s="15">
        <v>14</v>
      </c>
      <c r="H42" s="16">
        <v>74.25</v>
      </c>
      <c r="I42" s="17">
        <v>14</v>
      </c>
      <c r="J42" s="15">
        <v>14</v>
      </c>
      <c r="K42" s="16">
        <v>102.2</v>
      </c>
      <c r="L42" s="17">
        <v>14</v>
      </c>
      <c r="M42" s="15">
        <v>14</v>
      </c>
      <c r="N42" s="16">
        <v>46.92</v>
      </c>
      <c r="O42" s="17">
        <v>14</v>
      </c>
    </row>
    <row r="43" spans="1:15" x14ac:dyDescent="0.25">
      <c r="A43" s="15">
        <v>15</v>
      </c>
      <c r="B43" s="16">
        <v>4.71</v>
      </c>
      <c r="C43" s="17">
        <v>15</v>
      </c>
      <c r="D43" s="15">
        <v>15</v>
      </c>
      <c r="E43" s="16">
        <v>33.79</v>
      </c>
      <c r="F43" s="17">
        <v>15</v>
      </c>
      <c r="G43" s="15">
        <v>15</v>
      </c>
      <c r="H43" s="16">
        <v>84.47</v>
      </c>
      <c r="I43" s="17">
        <v>15</v>
      </c>
      <c r="J43" s="15">
        <v>15</v>
      </c>
      <c r="K43" s="16">
        <v>112</v>
      </c>
      <c r="L43" s="17">
        <v>15</v>
      </c>
      <c r="M43" s="15">
        <v>15</v>
      </c>
      <c r="N43" s="16">
        <v>50.02</v>
      </c>
      <c r="O43" s="17">
        <v>15</v>
      </c>
    </row>
    <row r="44" spans="1:15" x14ac:dyDescent="0.25">
      <c r="A44" s="15">
        <v>16</v>
      </c>
      <c r="B44" s="16">
        <v>4.99</v>
      </c>
      <c r="C44" s="17">
        <v>16</v>
      </c>
      <c r="D44" s="15">
        <v>16</v>
      </c>
      <c r="E44" s="16">
        <v>36</v>
      </c>
      <c r="F44" s="17">
        <v>16</v>
      </c>
      <c r="G44" s="15">
        <v>16</v>
      </c>
      <c r="H44" s="16">
        <v>90</v>
      </c>
      <c r="I44" s="17">
        <v>16</v>
      </c>
      <c r="J44" s="15">
        <v>16</v>
      </c>
      <c r="K44" s="16">
        <v>121.5</v>
      </c>
      <c r="L44" s="17">
        <v>16</v>
      </c>
      <c r="M44" s="15">
        <v>16</v>
      </c>
      <c r="N44" s="16">
        <v>53.12</v>
      </c>
      <c r="O44" s="17">
        <v>16</v>
      </c>
    </row>
    <row r="45" spans="1:15" x14ac:dyDescent="0.25">
      <c r="A45" s="15">
        <v>17</v>
      </c>
      <c r="B45" s="16">
        <v>5.27</v>
      </c>
      <c r="C45" s="17">
        <v>17</v>
      </c>
      <c r="D45" s="15">
        <v>17</v>
      </c>
      <c r="E45" s="16">
        <v>39.69</v>
      </c>
      <c r="F45" s="17">
        <v>17</v>
      </c>
      <c r="G45" s="15">
        <v>17</v>
      </c>
      <c r="H45" s="16">
        <v>99.2</v>
      </c>
      <c r="I45" s="17">
        <v>17</v>
      </c>
      <c r="J45" s="15">
        <v>17</v>
      </c>
      <c r="K45" s="16">
        <v>131.5</v>
      </c>
      <c r="L45" s="17">
        <v>17</v>
      </c>
      <c r="M45" s="15">
        <v>17</v>
      </c>
      <c r="N45" s="16">
        <v>56.22</v>
      </c>
      <c r="O45" s="17">
        <v>17</v>
      </c>
    </row>
    <row r="46" spans="1:15" x14ac:dyDescent="0.25">
      <c r="A46" s="15">
        <v>18</v>
      </c>
      <c r="B46" s="16">
        <v>5.5</v>
      </c>
      <c r="C46" s="17">
        <v>18</v>
      </c>
      <c r="D46" s="15">
        <v>18</v>
      </c>
      <c r="E46" s="16">
        <v>43.13</v>
      </c>
      <c r="F46" s="17">
        <v>18</v>
      </c>
      <c r="G46" s="15">
        <v>18</v>
      </c>
      <c r="H46" s="16">
        <v>107.82</v>
      </c>
      <c r="I46" s="17">
        <v>18</v>
      </c>
      <c r="J46" s="15">
        <v>18</v>
      </c>
      <c r="K46" s="16">
        <v>141.19999999999999</v>
      </c>
      <c r="L46" s="17">
        <v>18</v>
      </c>
      <c r="M46" s="15">
        <v>18</v>
      </c>
      <c r="N46" s="16">
        <v>59.32</v>
      </c>
      <c r="O46" s="17">
        <v>18</v>
      </c>
    </row>
    <row r="47" spans="1:15" x14ac:dyDescent="0.25">
      <c r="A47" s="15">
        <v>19</v>
      </c>
      <c r="B47" s="16">
        <v>5.83</v>
      </c>
      <c r="C47" s="17">
        <v>19</v>
      </c>
      <c r="D47" s="15">
        <v>19</v>
      </c>
      <c r="E47" s="16">
        <v>45.57</v>
      </c>
      <c r="F47" s="17">
        <v>19</v>
      </c>
      <c r="G47" s="15">
        <v>19</v>
      </c>
      <c r="H47" s="16">
        <v>113.25</v>
      </c>
      <c r="I47" s="17">
        <v>19</v>
      </c>
      <c r="J47" s="15">
        <v>19</v>
      </c>
      <c r="K47" s="16">
        <v>150.30000000000001</v>
      </c>
      <c r="L47" s="17">
        <v>19</v>
      </c>
      <c r="M47" s="15">
        <v>19</v>
      </c>
      <c r="N47" s="16">
        <v>61.98</v>
      </c>
      <c r="O47" s="17">
        <v>19</v>
      </c>
    </row>
    <row r="48" spans="1:15" x14ac:dyDescent="0.25">
      <c r="A48" s="15">
        <v>20</v>
      </c>
      <c r="B48" s="16">
        <v>6.11</v>
      </c>
      <c r="C48" s="17">
        <v>20</v>
      </c>
      <c r="D48" s="15">
        <v>20</v>
      </c>
      <c r="E48" s="16">
        <v>47</v>
      </c>
      <c r="F48" s="17">
        <v>20</v>
      </c>
      <c r="G48" s="15">
        <v>20</v>
      </c>
      <c r="H48" s="16">
        <v>117.5</v>
      </c>
      <c r="I48" s="17">
        <v>20</v>
      </c>
      <c r="J48" s="15">
        <v>20</v>
      </c>
      <c r="K48" s="16">
        <v>158.4</v>
      </c>
      <c r="L48" s="17">
        <v>20</v>
      </c>
      <c r="M48" s="15">
        <v>20</v>
      </c>
      <c r="N48" s="16">
        <v>64.64</v>
      </c>
      <c r="O48" s="17">
        <v>20</v>
      </c>
    </row>
    <row r="49" spans="1:15" x14ac:dyDescent="0.25">
      <c r="A49" s="15">
        <v>21</v>
      </c>
      <c r="B49" s="16">
        <v>6.39</v>
      </c>
      <c r="C49" s="17">
        <v>21</v>
      </c>
      <c r="D49" s="15">
        <v>21</v>
      </c>
      <c r="E49" s="16">
        <v>48</v>
      </c>
      <c r="F49" s="17">
        <v>21</v>
      </c>
      <c r="G49" s="15">
        <v>21</v>
      </c>
      <c r="H49" s="16">
        <v>120</v>
      </c>
      <c r="I49" s="17">
        <v>21</v>
      </c>
      <c r="J49" s="15">
        <v>21</v>
      </c>
      <c r="K49" s="16">
        <v>167.6</v>
      </c>
      <c r="L49" s="17">
        <v>21</v>
      </c>
      <c r="M49" s="15">
        <v>21</v>
      </c>
      <c r="N49" s="16">
        <v>67.290000000000006</v>
      </c>
      <c r="O49" s="17">
        <v>21</v>
      </c>
    </row>
    <row r="50" spans="1:15" x14ac:dyDescent="0.25">
      <c r="A50" s="15">
        <v>22</v>
      </c>
      <c r="B50" s="16">
        <v>6.66</v>
      </c>
      <c r="C50" s="17">
        <v>22</v>
      </c>
      <c r="D50" s="15">
        <v>22</v>
      </c>
      <c r="E50" s="16">
        <v>48.76</v>
      </c>
      <c r="F50" s="17">
        <v>22</v>
      </c>
      <c r="G50" s="15">
        <v>22</v>
      </c>
      <c r="H50" s="16">
        <v>122</v>
      </c>
      <c r="I50" s="17">
        <v>22</v>
      </c>
      <c r="J50" s="15">
        <v>22</v>
      </c>
      <c r="K50" s="16">
        <v>175.4</v>
      </c>
      <c r="L50" s="17">
        <v>22</v>
      </c>
      <c r="M50" s="15">
        <v>22</v>
      </c>
      <c r="N50" s="16">
        <v>69.95</v>
      </c>
      <c r="O50" s="17">
        <v>22</v>
      </c>
    </row>
    <row r="51" spans="1:15" x14ac:dyDescent="0.25">
      <c r="A51" s="15">
        <v>23</v>
      </c>
      <c r="B51" s="16">
        <v>6.95</v>
      </c>
      <c r="C51" s="17">
        <v>23</v>
      </c>
      <c r="D51" s="15">
        <v>23</v>
      </c>
      <c r="E51" s="16">
        <v>49.28</v>
      </c>
      <c r="F51" s="17">
        <v>23</v>
      </c>
      <c r="G51" s="15">
        <v>23</v>
      </c>
      <c r="H51" s="16">
        <v>124</v>
      </c>
      <c r="I51" s="17">
        <v>23</v>
      </c>
      <c r="J51" s="15">
        <v>23</v>
      </c>
      <c r="K51" s="16">
        <v>180.8</v>
      </c>
      <c r="L51" s="17">
        <v>23</v>
      </c>
      <c r="M51" s="15">
        <v>23</v>
      </c>
      <c r="N51" s="16">
        <v>72.599999999999994</v>
      </c>
      <c r="O51" s="17">
        <v>23</v>
      </c>
    </row>
    <row r="52" spans="1:15" x14ac:dyDescent="0.25">
      <c r="A52" s="15">
        <v>24</v>
      </c>
      <c r="B52" s="16">
        <v>7.25</v>
      </c>
      <c r="C52" s="17">
        <v>24</v>
      </c>
      <c r="D52" s="15">
        <v>24</v>
      </c>
      <c r="E52" s="16">
        <v>51</v>
      </c>
      <c r="F52" s="17">
        <v>24</v>
      </c>
      <c r="G52" s="15">
        <v>24</v>
      </c>
      <c r="H52" s="16">
        <v>127</v>
      </c>
      <c r="I52" s="17">
        <v>24</v>
      </c>
      <c r="J52" s="15">
        <v>24</v>
      </c>
      <c r="K52" s="16">
        <v>192.4</v>
      </c>
      <c r="L52" s="17">
        <v>24</v>
      </c>
      <c r="M52" s="15">
        <v>24</v>
      </c>
      <c r="N52" s="16">
        <v>75.260000000000005</v>
      </c>
      <c r="O52" s="17">
        <v>24</v>
      </c>
    </row>
    <row r="53" spans="1:15" x14ac:dyDescent="0.25">
      <c r="A53" s="15">
        <v>25</v>
      </c>
      <c r="B53" s="16">
        <v>7.55</v>
      </c>
      <c r="C53" s="17">
        <v>25</v>
      </c>
      <c r="D53" s="15">
        <v>25</v>
      </c>
      <c r="E53" s="16">
        <v>52</v>
      </c>
      <c r="F53" s="17">
        <v>25</v>
      </c>
      <c r="G53" s="15">
        <v>25</v>
      </c>
      <c r="H53" s="16">
        <v>130</v>
      </c>
      <c r="I53" s="17">
        <v>25</v>
      </c>
      <c r="J53" s="15">
        <v>25</v>
      </c>
      <c r="K53" s="16">
        <v>200.2</v>
      </c>
      <c r="L53" s="17">
        <v>25</v>
      </c>
      <c r="M53" s="15">
        <v>25</v>
      </c>
      <c r="N53" s="16">
        <v>77.92</v>
      </c>
      <c r="O53" s="17">
        <v>25</v>
      </c>
    </row>
    <row r="54" spans="1:15" x14ac:dyDescent="0.25">
      <c r="A54" s="15">
        <v>26</v>
      </c>
      <c r="B54" s="16">
        <v>7.85</v>
      </c>
      <c r="C54" s="17">
        <v>26</v>
      </c>
      <c r="D54" s="15">
        <v>26</v>
      </c>
      <c r="E54" s="16">
        <v>53.5</v>
      </c>
      <c r="F54" s="17">
        <v>26</v>
      </c>
      <c r="G54" s="15">
        <v>26</v>
      </c>
      <c r="H54" s="16">
        <v>133.75</v>
      </c>
      <c r="I54" s="17">
        <v>26</v>
      </c>
      <c r="J54" s="15">
        <v>26</v>
      </c>
      <c r="K54" s="16">
        <v>208.4</v>
      </c>
      <c r="L54" s="17">
        <v>26</v>
      </c>
      <c r="M54" s="15">
        <v>26</v>
      </c>
      <c r="N54" s="16">
        <v>80.569999999999993</v>
      </c>
      <c r="O54" s="17">
        <v>26</v>
      </c>
    </row>
    <row r="55" spans="1:15" x14ac:dyDescent="0.25">
      <c r="A55" s="15">
        <v>27</v>
      </c>
      <c r="B55" s="16">
        <v>8.61</v>
      </c>
      <c r="C55" s="17">
        <v>27</v>
      </c>
      <c r="D55" s="15">
        <v>27</v>
      </c>
      <c r="E55" s="16">
        <v>54.5</v>
      </c>
      <c r="F55" s="17">
        <v>27</v>
      </c>
      <c r="G55" s="15">
        <v>27</v>
      </c>
      <c r="H55" s="16">
        <v>136.25</v>
      </c>
      <c r="I55" s="17">
        <v>27</v>
      </c>
      <c r="J55" s="15">
        <v>27</v>
      </c>
      <c r="K55" s="16">
        <v>215.6</v>
      </c>
      <c r="L55" s="17">
        <v>27</v>
      </c>
      <c r="M55" s="15">
        <v>27</v>
      </c>
      <c r="N55" s="16">
        <v>83.23</v>
      </c>
      <c r="O55" s="17">
        <v>27</v>
      </c>
    </row>
    <row r="56" spans="1:15" x14ac:dyDescent="0.25">
      <c r="A56" s="15">
        <v>28</v>
      </c>
      <c r="B56" s="16">
        <v>8.91</v>
      </c>
      <c r="C56" s="17">
        <v>28</v>
      </c>
      <c r="D56" s="15">
        <v>28</v>
      </c>
      <c r="E56" s="16">
        <v>57.6</v>
      </c>
      <c r="F56" s="17">
        <v>28</v>
      </c>
      <c r="G56" s="15">
        <v>28</v>
      </c>
      <c r="H56" s="16">
        <v>144</v>
      </c>
      <c r="I56" s="17">
        <v>28</v>
      </c>
      <c r="J56" s="15">
        <v>28</v>
      </c>
      <c r="K56" s="16">
        <v>224.2</v>
      </c>
      <c r="L56" s="17">
        <v>28</v>
      </c>
      <c r="M56" s="15">
        <v>28</v>
      </c>
      <c r="N56" s="16">
        <v>85.88</v>
      </c>
      <c r="O56" s="17">
        <v>28</v>
      </c>
    </row>
    <row r="57" spans="1:15" x14ac:dyDescent="0.25">
      <c r="A57" s="15">
        <v>29</v>
      </c>
      <c r="B57" s="16">
        <v>9.52</v>
      </c>
      <c r="C57" s="17">
        <v>29</v>
      </c>
      <c r="D57" s="15">
        <v>29</v>
      </c>
      <c r="E57" s="16">
        <v>58</v>
      </c>
      <c r="F57" s="17">
        <v>29</v>
      </c>
      <c r="G57" s="15">
        <v>29</v>
      </c>
      <c r="H57" s="16">
        <v>146</v>
      </c>
      <c r="I57" s="17">
        <v>29</v>
      </c>
      <c r="J57" s="15">
        <v>29</v>
      </c>
      <c r="K57" s="16">
        <v>227.3</v>
      </c>
      <c r="L57" s="17">
        <v>29</v>
      </c>
      <c r="M57" s="15">
        <v>29</v>
      </c>
      <c r="N57" s="16">
        <v>88.54</v>
      </c>
      <c r="O57" s="17">
        <v>29</v>
      </c>
    </row>
    <row r="58" spans="1:15" x14ac:dyDescent="0.25">
      <c r="A58" s="15">
        <v>30</v>
      </c>
      <c r="B58" s="16">
        <v>9.9700000000000006</v>
      </c>
      <c r="C58" s="17">
        <v>30</v>
      </c>
      <c r="D58" s="15">
        <v>30</v>
      </c>
      <c r="E58" s="16">
        <v>59.5</v>
      </c>
      <c r="F58" s="17">
        <v>30</v>
      </c>
      <c r="G58" s="15">
        <v>30</v>
      </c>
      <c r="H58" s="16">
        <v>148.5</v>
      </c>
      <c r="I58" s="17">
        <v>30</v>
      </c>
      <c r="J58" s="15">
        <v>30</v>
      </c>
      <c r="K58" s="16">
        <v>233.2</v>
      </c>
      <c r="L58" s="17">
        <v>30</v>
      </c>
      <c r="M58" s="15">
        <v>30</v>
      </c>
      <c r="N58" s="16">
        <v>91.2</v>
      </c>
      <c r="O58" s="17">
        <v>30</v>
      </c>
    </row>
  </sheetData>
  <sheetProtection selectLockedCells="1"/>
  <mergeCells count="21">
    <mergeCell ref="G2:M2"/>
    <mergeCell ref="G3:M3"/>
    <mergeCell ref="G5:N5"/>
    <mergeCell ref="G6:N25"/>
    <mergeCell ref="A1:D1"/>
    <mergeCell ref="A2:C2"/>
    <mergeCell ref="A3:C3"/>
    <mergeCell ref="A4:C4"/>
    <mergeCell ref="A5:C5"/>
    <mergeCell ref="J27:K27"/>
    <mergeCell ref="M27:N27"/>
    <mergeCell ref="A13:C13"/>
    <mergeCell ref="A7:E7"/>
    <mergeCell ref="A27:B27"/>
    <mergeCell ref="D27:E27"/>
    <mergeCell ref="G27:H27"/>
    <mergeCell ref="A8:C8"/>
    <mergeCell ref="A9:C9"/>
    <mergeCell ref="A10:C10"/>
    <mergeCell ref="A11:C11"/>
    <mergeCell ref="A12:C12"/>
  </mergeCells>
  <conditionalFormatting sqref="E9:E22">
    <cfRule type="cellIs" dxfId="19" priority="1" operator="equal">
      <formula>17.5</formula>
    </cfRule>
    <cfRule type="cellIs" dxfId="18" priority="2" operator="equal">
      <formula>30</formula>
    </cfRule>
    <cfRule type="cellIs" dxfId="17" priority="3"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T4-T5</vt:lpstr>
      <vt:lpstr>T11</vt:lpstr>
      <vt:lpstr>T24-T28</vt:lpstr>
      <vt:lpstr>T24-T28 DPA</vt:lpstr>
      <vt:lpstr>T14 15Tours</vt:lpstr>
      <vt:lpstr>T14 40Tours</vt:lpstr>
      <vt:lpstr>T14 150Tours</vt:lpstr>
      <vt:lpstr>T15-T20 15Tours</vt:lpstr>
      <vt:lpstr>T15-T20 40Tours</vt:lpstr>
      <vt:lpstr>T15-T20 150Tours</vt:lpstr>
      <vt:lpstr>T17-T18 15Tours</vt:lpstr>
      <vt:lpstr>T17-T18 40Tours</vt:lpstr>
      <vt:lpstr>T17-T18 150Tours</vt:lpstr>
      <vt:lpstr>AGRAINOIR</vt:lpstr>
      <vt:lpstr>SEMOIR ENGRAIS</vt:lpstr>
      <vt:lpstr>SPE DECH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Commercial 5</dc:creator>
  <cp:lastModifiedBy>COMMERCIAL 1</cp:lastModifiedBy>
  <dcterms:created xsi:type="dcterms:W3CDTF">2024-02-29T13:18:11Z</dcterms:created>
  <dcterms:modified xsi:type="dcterms:W3CDTF">2024-08-21T14:46:38Z</dcterms:modified>
</cp:coreProperties>
</file>